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 De Vuono\Documents\"/>
    </mc:Choice>
  </mc:AlternateContent>
  <bookViews>
    <workbookView xWindow="0" yWindow="0" windowWidth="20160" windowHeight="8832"/>
  </bookViews>
  <sheets>
    <sheet name="Piano finanziario" sheetId="1" r:id="rId1"/>
    <sheet name="piano per anno " sheetId="4" r:id="rId2"/>
    <sheet name="indicatori" sheetId="2" r:id="rId3"/>
    <sheet name="cronoprogramma" sheetId="3" r:id="rId4"/>
  </sheets>
  <calcPr calcId="162913"/>
</workbook>
</file>

<file path=xl/calcChain.xml><?xml version="1.0" encoding="utf-8"?>
<calcChain xmlns="http://schemas.openxmlformats.org/spreadsheetml/2006/main">
  <c r="J1" i="1" l="1"/>
  <c r="C8" i="1" s="1"/>
  <c r="N1" i="1"/>
  <c r="P1" i="1"/>
  <c r="R1" i="1"/>
  <c r="T1" i="1"/>
  <c r="E7" i="1"/>
  <c r="G8" i="1"/>
  <c r="F9" i="1"/>
  <c r="F6" i="1" s="1"/>
  <c r="D12" i="1"/>
  <c r="D11" i="1" s="1"/>
  <c r="E12" i="1"/>
  <c r="E11" i="1" s="1"/>
  <c r="F12" i="1"/>
  <c r="F11" i="1" s="1"/>
  <c r="G13" i="1"/>
  <c r="G12" i="1" s="1"/>
  <c r="G11" i="1" s="1"/>
  <c r="D15" i="1"/>
  <c r="E16" i="1"/>
  <c r="E15" i="1" s="1"/>
  <c r="F16" i="1"/>
  <c r="G17" i="1"/>
  <c r="G16" i="1" s="1"/>
  <c r="E18" i="1"/>
  <c r="G18" i="1"/>
  <c r="F19" i="1"/>
  <c r="F18" i="1" s="1"/>
  <c r="F22" i="1"/>
  <c r="G22" i="1"/>
  <c r="E23" i="1"/>
  <c r="E22" i="1" s="1"/>
  <c r="D24" i="1"/>
  <c r="D21" i="1" s="1"/>
  <c r="F24" i="1"/>
  <c r="E25" i="1"/>
  <c r="E24" i="1" s="1"/>
  <c r="G26" i="1"/>
  <c r="G24" i="1" s="1"/>
  <c r="G21" i="1" s="1"/>
  <c r="D28" i="1"/>
  <c r="E29" i="1"/>
  <c r="G29" i="1"/>
  <c r="F30" i="1"/>
  <c r="F31" i="1"/>
  <c r="G31" i="1"/>
  <c r="E32" i="1"/>
  <c r="E31" i="1" s="1"/>
  <c r="G33" i="1"/>
  <c r="E34" i="1"/>
  <c r="E35" i="1"/>
  <c r="E37" i="1"/>
  <c r="D38" i="1"/>
  <c r="F38" i="1"/>
  <c r="G38" i="1"/>
  <c r="D41" i="1"/>
  <c r="D40" i="1" s="1"/>
  <c r="F41" i="1"/>
  <c r="F40" i="1" s="1"/>
  <c r="G41" i="1"/>
  <c r="G40" i="1" s="1"/>
  <c r="E42" i="1"/>
  <c r="E41" i="1" s="1"/>
  <c r="E40" i="1" s="1"/>
  <c r="D45" i="1"/>
  <c r="F45" i="1"/>
  <c r="G46" i="1"/>
  <c r="G45" i="1" s="1"/>
  <c r="E47" i="1"/>
  <c r="E48" i="1"/>
  <c r="E49" i="1"/>
  <c r="F49" i="1"/>
  <c r="G50" i="1"/>
  <c r="G49" i="1" s="1"/>
  <c r="D51" i="1"/>
  <c r="E51" i="1"/>
  <c r="G52" i="1"/>
  <c r="G51" i="1" s="1"/>
  <c r="F53" i="1"/>
  <c r="F54" i="1" s="1"/>
  <c r="D54" i="1"/>
  <c r="E54" i="1"/>
  <c r="D58" i="1"/>
  <c r="C58" i="1" s="1"/>
  <c r="D66" i="1"/>
  <c r="C66" i="1" s="1"/>
  <c r="E74" i="1"/>
  <c r="E75" i="1"/>
  <c r="D76" i="1"/>
  <c r="E76" i="1" s="1"/>
  <c r="C6" i="1"/>
  <c r="C19" i="1"/>
  <c r="C33" i="1"/>
  <c r="C53" i="1"/>
  <c r="C67" i="1"/>
  <c r="F21" i="1" l="1"/>
  <c r="C35" i="1"/>
  <c r="C29" i="1"/>
  <c r="E77" i="1"/>
  <c r="E79" i="1" s="1"/>
  <c r="C54" i="1"/>
  <c r="C51" i="1"/>
  <c r="E45" i="1"/>
  <c r="E44" i="1" s="1"/>
  <c r="C40" i="1"/>
  <c r="G28" i="1"/>
  <c r="C11" i="1"/>
  <c r="F51" i="1"/>
  <c r="F44" i="1" s="1"/>
  <c r="G44" i="1"/>
  <c r="D44" i="1"/>
  <c r="D56" i="1" s="1"/>
  <c r="E81" i="1" s="1"/>
  <c r="E33" i="1"/>
  <c r="E21" i="1"/>
  <c r="G15" i="1"/>
  <c r="E38" i="1"/>
  <c r="D69" i="1"/>
  <c r="E28" i="1"/>
  <c r="F15" i="1"/>
  <c r="C52" i="1"/>
  <c r="C50" i="1"/>
  <c r="C36" i="1"/>
  <c r="C34" i="1"/>
  <c r="C32" i="1"/>
  <c r="C22" i="1"/>
  <c r="C16" i="1"/>
  <c r="C9" i="1"/>
  <c r="C7" i="1"/>
  <c r="D77" i="1"/>
  <c r="D79" i="1" s="1"/>
  <c r="G54" i="1"/>
  <c r="C49" i="1"/>
  <c r="C48" i="1"/>
  <c r="C47" i="1"/>
  <c r="C46" i="1"/>
  <c r="C42" i="1"/>
  <c r="C38" i="1"/>
  <c r="C37" i="1"/>
  <c r="C31" i="1"/>
  <c r="C30" i="1"/>
  <c r="C28" i="1"/>
  <c r="C26" i="1"/>
  <c r="C25" i="1"/>
  <c r="C21" i="1"/>
  <c r="C23" i="1"/>
  <c r="C18" i="1"/>
  <c r="C17" i="1"/>
  <c r="C15" i="1"/>
  <c r="C13" i="1"/>
  <c r="C12" i="1"/>
  <c r="C44" i="1"/>
  <c r="C45" i="1"/>
  <c r="C41" i="1"/>
  <c r="C24" i="1"/>
  <c r="X37" i="1"/>
  <c r="X34" i="1"/>
  <c r="X35" i="1"/>
  <c r="X36" i="1"/>
  <c r="E56" i="1" l="1"/>
  <c r="E57" i="1" s="1"/>
  <c r="F56" i="1"/>
  <c r="F57" i="1" s="1"/>
  <c r="G56" i="1"/>
  <c r="G57" i="1" s="1"/>
  <c r="X50" i="1"/>
  <c r="W50" i="1" s="1"/>
  <c r="X47" i="1"/>
  <c r="W47" i="1" s="1"/>
  <c r="X48" i="1"/>
  <c r="W48" i="1" s="1"/>
  <c r="X46" i="1"/>
  <c r="W46" i="1" s="1"/>
  <c r="X42" i="1"/>
  <c r="X32" i="1"/>
  <c r="X30" i="1"/>
  <c r="X26" i="1"/>
  <c r="W26" i="1" s="1"/>
  <c r="X23" i="1"/>
  <c r="W23" i="1" s="1"/>
  <c r="X19" i="1"/>
  <c r="X17" i="1"/>
  <c r="W17" i="1" s="1"/>
  <c r="X13" i="1"/>
  <c r="D3" i="4"/>
  <c r="E3" i="4"/>
  <c r="F3" i="4"/>
  <c r="G3" i="4"/>
  <c r="C3" i="4"/>
  <c r="H13" i="4"/>
  <c r="H14" i="4"/>
  <c r="H15" i="4"/>
  <c r="H16" i="4"/>
  <c r="H12" i="4"/>
  <c r="I6" i="4"/>
  <c r="G6" i="4" s="1"/>
  <c r="F58" i="2"/>
  <c r="J58" i="2" s="1"/>
  <c r="F57" i="2"/>
  <c r="J57" i="2" s="1"/>
  <c r="F55" i="2"/>
  <c r="J55" i="2" s="1"/>
  <c r="N55" i="2" s="1"/>
  <c r="F52" i="2"/>
  <c r="J52" i="2" s="1"/>
  <c r="F53" i="2"/>
  <c r="J53" i="2" s="1"/>
  <c r="F51" i="2"/>
  <c r="J51" i="2" s="1"/>
  <c r="F47" i="2"/>
  <c r="J47" i="2" s="1"/>
  <c r="N47" i="2" s="1"/>
  <c r="F40" i="2"/>
  <c r="J40" i="2" s="1"/>
  <c r="N40" i="2" s="1"/>
  <c r="F41" i="2"/>
  <c r="J41" i="2" s="1"/>
  <c r="N41" i="2" s="1"/>
  <c r="F42" i="2"/>
  <c r="J42" i="2" s="1"/>
  <c r="N42" i="2" s="1"/>
  <c r="F39" i="2"/>
  <c r="J39" i="2" s="1"/>
  <c r="N39" i="2" s="1"/>
  <c r="F37" i="2"/>
  <c r="J37" i="2" s="1"/>
  <c r="N37" i="2" s="1"/>
  <c r="F35" i="2"/>
  <c r="J35" i="2" s="1"/>
  <c r="N35" i="2" s="1"/>
  <c r="X25" i="1"/>
  <c r="W25" i="1" s="1"/>
  <c r="F28" i="2"/>
  <c r="F30" i="2"/>
  <c r="J30" i="2" s="1"/>
  <c r="N30" i="2" s="1"/>
  <c r="R30" i="2" s="1"/>
  <c r="F31" i="2"/>
  <c r="J31" i="2" s="1"/>
  <c r="N31" i="2" s="1"/>
  <c r="R31" i="2" s="1"/>
  <c r="F24" i="2"/>
  <c r="J24" i="2" s="1"/>
  <c r="F22" i="2"/>
  <c r="J22" i="2" s="1"/>
  <c r="I17" i="2"/>
  <c r="F12" i="2"/>
  <c r="J12" i="2" s="1"/>
  <c r="N12" i="2" s="1"/>
  <c r="F13" i="2"/>
  <c r="J13" i="2" s="1"/>
  <c r="N13" i="2" s="1"/>
  <c r="F11" i="2"/>
  <c r="F7" i="2"/>
  <c r="J7" i="2" s="1"/>
  <c r="N7" i="2" s="1"/>
  <c r="F8" i="2"/>
  <c r="J8" i="2" s="1"/>
  <c r="N8" i="2" s="1"/>
  <c r="F6" i="2"/>
  <c r="J6" i="2" s="1"/>
  <c r="X54" i="1"/>
  <c r="X38" i="1"/>
  <c r="W56" i="1" l="1"/>
  <c r="C6" i="4"/>
  <c r="F6" i="4"/>
  <c r="E6" i="4"/>
  <c r="D6" i="4"/>
  <c r="X56" i="1"/>
  <c r="H3" i="4"/>
  <c r="J3" i="4" s="1"/>
  <c r="N43" i="2"/>
  <c r="F43" i="2"/>
  <c r="J43" i="2" s="1"/>
  <c r="N22" i="2"/>
  <c r="R22" i="2" s="1"/>
  <c r="F10" i="2"/>
  <c r="F5" i="2"/>
  <c r="F59" i="2"/>
  <c r="J11" i="2"/>
  <c r="N11" i="2" s="1"/>
  <c r="N14" i="2" s="1"/>
  <c r="F14" i="2"/>
  <c r="F9" i="2"/>
  <c r="J9" i="2"/>
  <c r="N10" i="2"/>
  <c r="J5" i="2"/>
  <c r="N6" i="2"/>
  <c r="H75" i="1"/>
  <c r="G75" i="1" s="1"/>
  <c r="H76" i="1"/>
  <c r="G76" i="1" s="1"/>
  <c r="H74" i="1"/>
  <c r="G74" i="1" s="1"/>
  <c r="G77" i="1" l="1"/>
  <c r="H6" i="4"/>
  <c r="J6" i="4" s="1"/>
  <c r="H77" i="1"/>
  <c r="V56" i="1"/>
  <c r="J14" i="2"/>
  <c r="J10" i="2"/>
  <c r="N9" i="2"/>
  <c r="N5" i="2"/>
  <c r="I5" i="4"/>
  <c r="I7" i="4"/>
  <c r="F77" i="1" l="1"/>
  <c r="G7" i="4"/>
  <c r="E7" i="4"/>
  <c r="D7" i="4"/>
  <c r="C7" i="4"/>
  <c r="F7" i="4"/>
  <c r="I4" i="4"/>
  <c r="G5" i="4"/>
  <c r="E5" i="4"/>
  <c r="D5" i="4"/>
  <c r="F5" i="4"/>
  <c r="C5" i="4"/>
  <c r="C75" i="1"/>
  <c r="C76" i="1"/>
  <c r="C74" i="1"/>
  <c r="H7" i="4" l="1"/>
  <c r="J7" i="4" s="1"/>
  <c r="H5" i="4"/>
  <c r="J5" i="4" s="1"/>
  <c r="I8" i="4"/>
  <c r="G4" i="4"/>
  <c r="G8" i="4" s="1"/>
  <c r="C4" i="4"/>
  <c r="D4" i="4"/>
  <c r="D8" i="4" s="1"/>
  <c r="E4" i="4"/>
  <c r="E8" i="4" s="1"/>
  <c r="F4" i="4"/>
  <c r="F8" i="4" s="1"/>
  <c r="F23" i="2"/>
  <c r="J23" i="2" s="1"/>
  <c r="N23" i="2" s="1"/>
  <c r="C8" i="4" l="1"/>
  <c r="H8" i="4" s="1"/>
  <c r="J8" i="4" s="1"/>
  <c r="H4" i="4"/>
  <c r="J4" i="4" s="1"/>
  <c r="F21" i="2"/>
  <c r="F27" i="2"/>
  <c r="N28" i="2" s="1"/>
  <c r="R28" i="2" s="1"/>
  <c r="F17" i="2"/>
  <c r="J17" i="2" s="1"/>
  <c r="F29" i="2"/>
  <c r="C79" i="1"/>
  <c r="C77" i="1"/>
  <c r="J21" i="2" l="1"/>
  <c r="N21" i="2"/>
  <c r="R21" i="2" s="1"/>
</calcChain>
</file>

<file path=xl/sharedStrings.xml><?xml version="1.0" encoding="utf-8"?>
<sst xmlns="http://schemas.openxmlformats.org/spreadsheetml/2006/main" count="560" uniqueCount="213">
  <si>
    <t>Cod.</t>
  </si>
  <si>
    <t xml:space="preserve">Descrizione </t>
  </si>
  <si>
    <t xml:space="preserve">Turismo sostenibile </t>
  </si>
  <si>
    <t>FINANZA SLL (M19.2)</t>
  </si>
  <si>
    <t>FINANZA COOP (M.19.3)</t>
  </si>
  <si>
    <t xml:space="preserve">TOTALE </t>
  </si>
  <si>
    <t xml:space="preserve">Risorse ambientali e naturali </t>
  </si>
  <si>
    <t xml:space="preserve">Filiere e sistemi produttivi locali </t>
  </si>
  <si>
    <t>% sul totale SLL</t>
  </si>
  <si>
    <t>Risorse finanziarie (tot. Pubblico) per Tematismo</t>
  </si>
  <si>
    <t>Risorse finanziarie (tot. Pubblico)</t>
  </si>
  <si>
    <t>Misura, operazione  Reg.(UE) 1305/2013</t>
  </si>
  <si>
    <t>1.1</t>
  </si>
  <si>
    <t>1.1.1</t>
  </si>
  <si>
    <t>1.1.2</t>
  </si>
  <si>
    <t xml:space="preserve">Competenze per lo sviluppo e innovazione filiere sistemi produttivi locali </t>
  </si>
  <si>
    <t>1.1.3</t>
  </si>
  <si>
    <t xml:space="preserve">Competenze per la valorizzazione e gestione delle risorse ambientali e naturali </t>
  </si>
  <si>
    <t>1.2</t>
  </si>
  <si>
    <t>1.2.1</t>
  </si>
  <si>
    <t>1.2.2</t>
  </si>
  <si>
    <t>1.2.3</t>
  </si>
  <si>
    <t>Diffusione conoscenze per sviluppo reti di offerta turismo sostenibile e sviluppo servizi innovativi</t>
  </si>
  <si>
    <t>Diffusione conoscenze su applicazione green economy e green jobs nei contesti rurali</t>
  </si>
  <si>
    <t>Trasferimento di conoscenze e azioni di informazione (art. 14 Reg. UE 1305/2013)</t>
  </si>
  <si>
    <t>Diffusione conoscenze per miglioramento e innovazione prodotti agroalimentari e silvicoli</t>
  </si>
  <si>
    <t>Progetti di rete per adozione regimi di certificazione ambientale e certificazioni richieste dal mercato</t>
  </si>
  <si>
    <t>3.1</t>
  </si>
  <si>
    <t>3.1.1</t>
  </si>
  <si>
    <t>4.1</t>
  </si>
  <si>
    <t>4.1.1</t>
  </si>
  <si>
    <t xml:space="preserve">Progetti collettivi per l'introduzione e/o lo sviluppo di biodiversità agricola e zootecnica </t>
  </si>
  <si>
    <t>4.4</t>
  </si>
  <si>
    <t>4.4.1</t>
  </si>
  <si>
    <t xml:space="preserve">Azioni di sistema per investimenti non produttivi in ambito agricolo </t>
  </si>
  <si>
    <t>Investimenti in immobilizzazioni materiali (art. 17 Reg. UE 1305/2013)</t>
  </si>
  <si>
    <t>Regimi di qualità dei prodotti agricoli e alimentari (art. 16 Reg. UE 1305/2013)</t>
  </si>
  <si>
    <t>Sviluppo delle aziende agricole e delle imprese (art. 19 Reg. UE 1303/2013)</t>
  </si>
  <si>
    <t>6.2</t>
  </si>
  <si>
    <t>6.2.1</t>
  </si>
  <si>
    <t>6.4</t>
  </si>
  <si>
    <t>Sostegno ad azioni di formazione professionale e acquisizione delle competenze</t>
  </si>
  <si>
    <t xml:space="preserve">Sostegno ad attività dimostrrative e azioni di informazione </t>
  </si>
  <si>
    <t>Sostegno alla nuova adesione a regimi di qualità</t>
  </si>
  <si>
    <t>Sostegno ad investimenti nelle aziende agricole</t>
  </si>
  <si>
    <t xml:space="preserve">Aiuti all'avviamento di attività imprenditoriali per attività extra-agricole nelle zone rurali </t>
  </si>
  <si>
    <t>6.4.1</t>
  </si>
  <si>
    <t xml:space="preserve">Sostegno a investimenti nella creazione e nello sviluppo di attività extra-agricole </t>
  </si>
  <si>
    <t xml:space="preserve">Sostegno per l'ammodernamento e lo sviluppo dei servizi offerti nelle imprese agrituristiche </t>
  </si>
  <si>
    <t>6.4.2</t>
  </si>
  <si>
    <t xml:space="preserve">Servizi di base e rinnovamento dei villaggi nelle zone rurali </t>
  </si>
  <si>
    <t>7.3</t>
  </si>
  <si>
    <t xml:space="preserve">Sostegno per l'installazione, il miglioramento e l'espansione di infrastrutture passive per la banda larga, nonché la fornitura di accesso alla banda larga e ai servizi di pubblica amministrazione on line </t>
  </si>
  <si>
    <t>7.3.1</t>
  </si>
  <si>
    <t>7.5</t>
  </si>
  <si>
    <t>Sostegno ad investimenti di fruizione pubblica in infrastrutture ricreative, informazioni turistiche e infrastrutture turistiche su piccola scala</t>
  </si>
  <si>
    <t>7.5.1</t>
  </si>
  <si>
    <t>7.6</t>
  </si>
  <si>
    <t>Sostegno agli investimenti pubblici per la realizzazione di infrastrutture ricreative, centri informazioni turistiche e infrastrutture turistiche su piccola scala a servizio del turismo culturale, ambientale, enogastronomico</t>
  </si>
  <si>
    <t xml:space="preserve">Sostegno per studi/investimenti relativi alla manutenzione, al restauro e alla riqualificazione del patrimonio culturale e naturale dei villaggi, del paesaggio e dei siti ad alto valore naturalistico, compresi gli aspetti socioeconomici di tali attività, nonchè azioni di sensibilizzazione  in materia ambientale </t>
  </si>
  <si>
    <t>7.6.1</t>
  </si>
  <si>
    <t>Attività di informazione e sensibilizzazione  attraverso  azioni di promozione e sentieri tematici</t>
  </si>
  <si>
    <t>Azioni di censimento e di inventario di siti del patrimonio culturale e naturalistico</t>
  </si>
  <si>
    <t xml:space="preserve">Investimenti nello sviluppo delle aree forestali e nel miglioramento della redditività delle foreste </t>
  </si>
  <si>
    <t>8.5</t>
  </si>
  <si>
    <t xml:space="preserve">Aiuti ad investimenti destinati ad accrescere la resilienza e il pregio ambientale degli ecosistemi forestali </t>
  </si>
  <si>
    <t xml:space="preserve">Sostegno per la nascita e lo sviluppo di PMI artigiane di lavorazione di materie prime silvicole non destinate al consumo </t>
  </si>
  <si>
    <t xml:space="preserve">Sostegno ad investimenti non produttivi connessi all'ademipimento degli obiettivi agro-climatico-ambientali </t>
  </si>
  <si>
    <t>8.5.1</t>
  </si>
  <si>
    <t xml:space="preserve">Interventi selvicolturali volti al miglioramento della funzione turistico ricreativa delle aree forestali e boschive </t>
  </si>
  <si>
    <t xml:space="preserve">Cooperazione </t>
  </si>
  <si>
    <t>16.3</t>
  </si>
  <si>
    <t>Cooperazione tra piccoli operatori per organizzare processi di lavoro in comune e condividere impianti e risorse, nonché per lo sviluppo e la commercializzazione dei servizi turistici</t>
  </si>
  <si>
    <t>16.3.1</t>
  </si>
  <si>
    <t>16.3.2</t>
  </si>
  <si>
    <t>16.4</t>
  </si>
  <si>
    <t>Cooperazione tra piccoli operatori della filiera agroalimentare per salvaguardare la biodiversità agricola e zootecnica del territorio</t>
  </si>
  <si>
    <t xml:space="preserve">Sostegno alla cooperazione di filiera, sia orizzontale che verticale, per la creazione e lo sviluppo di filiere corte e mercati locali e sostegno ad attività promozionali a raggio locale connesse allo sviluppo delle filiere corte e dei mercati locali </t>
  </si>
  <si>
    <t xml:space="preserve">Sviluppo della filiera "corta" agroalimentare dei prodotti a forte riconoscibilità territoriale </t>
  </si>
  <si>
    <t>16.5</t>
  </si>
  <si>
    <t xml:space="preserve">Sostegno per azioni congiunte per la mitigazione del cambiamento climatico e l'adattamento ad esso e sostegno per approcci comuni ai progetti e alle pratiche ambientali in corso </t>
  </si>
  <si>
    <t xml:space="preserve">Sostegno a progetti di cooperazione per la nascita di biodistretti </t>
  </si>
  <si>
    <t>16.5.1</t>
  </si>
  <si>
    <t>16.5.2</t>
  </si>
  <si>
    <t>16.3.3</t>
  </si>
  <si>
    <t>Cooperazione tra piccoli operatori della filiera agroalimentare e la filiera dell'ospitalità turistica e servizi al turismo per migliorare la commercializzazione dei servizi turistici</t>
  </si>
  <si>
    <t xml:space="preserve">Sostegno ad interventi di recupero e valorizzazione siti di interesse storico-culturale </t>
  </si>
  <si>
    <t>Sostegno a progetti di cooperazione per azioni propedeutiche e di accompagnamento all'adozione del  Sistema di Gestione Forestale Sostenibile</t>
  </si>
  <si>
    <t>19.3</t>
  </si>
  <si>
    <t>19.3.1</t>
  </si>
  <si>
    <t>19.2</t>
  </si>
  <si>
    <t xml:space="preserve">TOTALE STRATEGIA DI SVILUPPO LOCALE </t>
  </si>
  <si>
    <t>Preparazione e realizzazione delle attività di cooperazione del GAL</t>
  </si>
  <si>
    <t>19.1</t>
  </si>
  <si>
    <t>Sostegno preparatorio</t>
  </si>
  <si>
    <t xml:space="preserve">TOTALE PIANO FINANZIARIO </t>
  </si>
  <si>
    <t>STRATEGIA SNAI</t>
  </si>
  <si>
    <t>Risorse finanziarie (tot. Pubblico) per Ambito di intervento e Priorità</t>
  </si>
  <si>
    <t>Tutela del territorio, servizi essenziali e comunità locali. Priorità 6</t>
  </si>
  <si>
    <t>6.4.1 SNAI</t>
  </si>
  <si>
    <t>16.9 SNAI</t>
  </si>
  <si>
    <t>in % su SNAI</t>
  </si>
  <si>
    <t>1.1.1SNAI</t>
  </si>
  <si>
    <t xml:space="preserve">TOTALE STRATEGIA SNAI </t>
  </si>
  <si>
    <t>SNAI (M19.2)</t>
  </si>
  <si>
    <t>FINANZA GESTIONE ANIMAZIONE (M19.4)</t>
  </si>
  <si>
    <t xml:space="preserve">TOTALE COMPLESSIVO </t>
  </si>
  <si>
    <t xml:space="preserve">Sostegno agli investimenti pubblici per l'applicazione di soluzioni ITC per l'allestimento di servizi al turismo e la gestione di beni naturalistici </t>
  </si>
  <si>
    <t>Azioni di conservazione del patrimonio immateriale come la musica , il folklore , l'etnologia e le tradizioni locali</t>
  </si>
  <si>
    <t>19.4</t>
  </si>
  <si>
    <t xml:space="preserve">Sostegno per i costi di gestione e animazione </t>
  </si>
  <si>
    <t>19.4.1</t>
  </si>
  <si>
    <t>Sostegno alla creazione di nuove micro imprese nel settore dei servizi al turismo sostenibile (industria culturale, turistica, creativa, dello spettacolo, dello sport, dell'intrattenimento e dei prodotti tradizionali)</t>
  </si>
  <si>
    <t>Cooperazione tra piccoli operatori per lo sviluppo e la commercializzazione di nuovi servizi turistici: la rete sentieristica dei rifugi montani, il turismo naruralistico "accessibile", il ciclo turismo</t>
  </si>
  <si>
    <t>Competenze per lo sviluppo del turismo sostenibile</t>
  </si>
  <si>
    <t>formazione per addetti socio-assistenziali nelle aziende agricole, green jobs e mestieri tradizionali</t>
  </si>
  <si>
    <t xml:space="preserve">Sviluppo compenze </t>
  </si>
  <si>
    <t xml:space="preserve">Diffusione conoscenze </t>
  </si>
  <si>
    <t>7.6.2</t>
  </si>
  <si>
    <t>7.6.3</t>
  </si>
  <si>
    <t>7.6.4</t>
  </si>
  <si>
    <t xml:space="preserve">Sostegno studi/investimenti a favore del patrimonio storico-culturale, etnologico, paesaggistico, naturalistico e azioni di informazione e sensibilizzazione </t>
  </si>
  <si>
    <t xml:space="preserve">Progetti di cooperazione d'area per approcci comuni alle pratiche ambientali in corso </t>
  </si>
  <si>
    <t xml:space="preserve">descrizione </t>
  </si>
  <si>
    <t>unità di misura</t>
  </si>
  <si>
    <t>Indicatori di prodotto</t>
  </si>
  <si>
    <t>costo medio</t>
  </si>
  <si>
    <t xml:space="preserve">indicatore </t>
  </si>
  <si>
    <t>€</t>
  </si>
  <si>
    <t xml:space="preserve">O.1 spesa pubblica totale </t>
  </si>
  <si>
    <t xml:space="preserve">O.3 Nr. azioni sovvenzionate </t>
  </si>
  <si>
    <t>Nr</t>
  </si>
  <si>
    <t>O.12 Nr. partecipanti</t>
  </si>
  <si>
    <t xml:space="preserve">O.4 Nr. aziende agricole beneficiarie </t>
  </si>
  <si>
    <t xml:space="preserve">O.2 Investimenti totali </t>
  </si>
  <si>
    <t xml:space="preserve">O.3 Numero azioni sovvenzionate </t>
  </si>
  <si>
    <t xml:space="preserve">O.4 Nr aziende agricole beneficiarie </t>
  </si>
  <si>
    <t xml:space="preserve">Nr. </t>
  </si>
  <si>
    <t xml:space="preserve">O.4 Nr di  beneficiari </t>
  </si>
  <si>
    <t>O.17 Nr. operazioni cooperazione diverse da PEI</t>
  </si>
  <si>
    <t xml:space="preserve">O.9 Numero aziende agricole cooperanti </t>
  </si>
  <si>
    <t xml:space="preserve">Sostegno ad attività dimostrative e azioni di informazione </t>
  </si>
  <si>
    <t>Tasso di sostegno</t>
  </si>
  <si>
    <t xml:space="preserve">O.4 Nr aziende agricole  beneficiarie </t>
  </si>
  <si>
    <t xml:space="preserve">moltiplicatore </t>
  </si>
  <si>
    <t>Nr.</t>
  </si>
  <si>
    <t>costo medio/moltipl.</t>
  </si>
  <si>
    <t>occupazione creata</t>
  </si>
  <si>
    <t>nr</t>
  </si>
  <si>
    <t xml:space="preserve">Agricoltura sociale nelle aree interne SNAI     </t>
  </si>
  <si>
    <t xml:space="preserve">Sostegno agli investimenti pubblici per l'applicazione di soluzioni ICT per l'allestimento di servizi al turismo e la gestione di beni naturalistici </t>
  </si>
  <si>
    <t>16.4.1</t>
  </si>
  <si>
    <t xml:space="preserve">imprese agricole cooperanti </t>
  </si>
  <si>
    <t xml:space="preserve">Progetti di cooperazione agricoltura sociale, agricoltura didattica </t>
  </si>
  <si>
    <t>Cooperazione (art. 35 Reg. UE 1305/2013)</t>
  </si>
  <si>
    <t>Investimenti nello sviluppo delle aree forestali e nel miglioramento della redditività delle foreste (art. 21 e 25 Reg. UE 1305/2013)</t>
  </si>
  <si>
    <t>Sviluppo delle aziende agricole e delle imprese (art. 19 Reg. UE 1305/2013)</t>
  </si>
  <si>
    <t>Servizi di base e rinnovamento dei villaggi nelle zone rurali (art. 20 Reg. UE 1305/2013)</t>
  </si>
  <si>
    <t>Submisura 19.1</t>
  </si>
  <si>
    <t>Submisura 19.2</t>
  </si>
  <si>
    <t>Submisura 19.3</t>
  </si>
  <si>
    <t>Submisura 19.4</t>
  </si>
  <si>
    <t xml:space="preserve">Cod. </t>
  </si>
  <si>
    <t xml:space="preserve">Sostegno all'esecuzione degli interventi nell'ambito della SSL di tipo partecipativo </t>
  </si>
  <si>
    <t xml:space="preserve">Sostegno alla strategia Aree Interne </t>
  </si>
  <si>
    <t xml:space="preserve">Totale </t>
  </si>
  <si>
    <t xml:space="preserve">TOTALI </t>
  </si>
  <si>
    <t>19.2SNAI</t>
  </si>
  <si>
    <t>Risorse private (€)</t>
  </si>
  <si>
    <t>Totale investimento PAL (€)</t>
  </si>
  <si>
    <t>Cofinanziamento privato all'attuazione del PAL e investimento complessivo</t>
  </si>
  <si>
    <t xml:space="preserve">Trimestri consecutivi </t>
  </si>
  <si>
    <t>IV</t>
  </si>
  <si>
    <t>I</t>
  </si>
  <si>
    <t>II</t>
  </si>
  <si>
    <t>III</t>
  </si>
  <si>
    <t xml:space="preserve">Attività </t>
  </si>
  <si>
    <t xml:space="preserve">Stipula convenzione Regione Calabria </t>
  </si>
  <si>
    <t>Costituzione GAL</t>
  </si>
  <si>
    <t>Procedure fidejussione per anticipazione</t>
  </si>
  <si>
    <t>Progettazione esecutiva interventi a regia GAL</t>
  </si>
  <si>
    <t>Progettazione interventi a gestione diretta GAL</t>
  </si>
  <si>
    <t>Lancio idee progetto di cooperazione (M19.3)</t>
  </si>
  <si>
    <t>Riassetto della govenance tecnica  del GAL</t>
  </si>
  <si>
    <t>Progettazione esecutiva progetti di coop. (M19.3)</t>
  </si>
  <si>
    <t xml:space="preserve">Messa in esecutività del Piano di monitoraggio, controllo e valutazione </t>
  </si>
  <si>
    <t>Elaborazione dei criteri di selezione per singolo intervento</t>
  </si>
  <si>
    <t xml:space="preserve">Approvazione dei criteri di selezione per singolo intervento </t>
  </si>
  <si>
    <t>Attività di valutazione proposte progettuali</t>
  </si>
  <si>
    <t>Stipula convenzioni con beneficiari (diverse annualità)</t>
  </si>
  <si>
    <t>Attività di monitoraggio e controllo dell'attuazione del PAL</t>
  </si>
  <si>
    <t xml:space="preserve">Attività di animazione territoriale </t>
  </si>
  <si>
    <t xml:space="preserve">Assemplee plenarie con partenariato di progetto </t>
  </si>
  <si>
    <t xml:space="preserve">Gestione esecuzione progetti finanziati (diverse annualità) </t>
  </si>
  <si>
    <t>Lancio annuale bandi di selezione (annualità)</t>
  </si>
  <si>
    <t xml:space="preserve">Gestione ed esecuzione progetti a regia GAL e ad attuazione GAL </t>
  </si>
  <si>
    <t>7.6.1.1</t>
  </si>
  <si>
    <t>7.6.1.2</t>
  </si>
  <si>
    <t>7.6.1.3</t>
  </si>
  <si>
    <t>7.6.1.4</t>
  </si>
  <si>
    <t>Progetto di cooperazione Turismo espeirenziuale e prodotti locali</t>
  </si>
  <si>
    <t>Costi di gestione e animazione dei GAL 19,2</t>
  </si>
  <si>
    <t>Costi di gestione aree interne</t>
  </si>
  <si>
    <t>1C</t>
  </si>
  <si>
    <t>3A</t>
  </si>
  <si>
    <t>2A</t>
  </si>
  <si>
    <t>4A</t>
  </si>
  <si>
    <t>6A</t>
  </si>
  <si>
    <t>6C</t>
  </si>
  <si>
    <t>4A  4B</t>
  </si>
  <si>
    <t>6A   4A</t>
  </si>
  <si>
    <t>Focus area di riferimento</t>
  </si>
  <si>
    <t>PIANO FINANZIARIO GAL SILA SVILUPPO 2017-2023 RIMODULATO - Misure Reg.(UE) 1305/2013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</si>
</sst>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164" fontId="3" fillId="0" borderId="0" xfId="1" applyFont="1"/>
    <xf numFmtId="164" fontId="4" fillId="2" borderId="1" xfId="1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4" fillId="2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164" fontId="5" fillId="0" borderId="1" xfId="1" applyFont="1" applyBorder="1"/>
    <xf numFmtId="164" fontId="3" fillId="0" borderId="1" xfId="1" applyFont="1" applyBorder="1"/>
    <xf numFmtId="0" fontId="3" fillId="3" borderId="2" xfId="0" applyFont="1" applyFill="1" applyBorder="1"/>
    <xf numFmtId="0" fontId="3" fillId="3" borderId="3" xfId="0" applyFont="1" applyFill="1" applyBorder="1"/>
    <xf numFmtId="164" fontId="3" fillId="3" borderId="3" xfId="1" applyFont="1" applyFill="1" applyBorder="1"/>
    <xf numFmtId="164" fontId="3" fillId="3" borderId="4" xfId="1" applyFont="1" applyFill="1" applyBorder="1"/>
    <xf numFmtId="0" fontId="6" fillId="4" borderId="1" xfId="0" applyFont="1" applyFill="1" applyBorder="1"/>
    <xf numFmtId="164" fontId="6" fillId="4" borderId="1" xfId="1" applyFont="1" applyFill="1" applyBorder="1"/>
    <xf numFmtId="0" fontId="3" fillId="3" borderId="1" xfId="0" applyFont="1" applyFill="1" applyBorder="1"/>
    <xf numFmtId="0" fontId="6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/>
    <xf numFmtId="0" fontId="3" fillId="0" borderId="7" xfId="0" applyFont="1" applyBorder="1"/>
    <xf numFmtId="0" fontId="2" fillId="0" borderId="1" xfId="0" applyFont="1" applyBorder="1"/>
    <xf numFmtId="165" fontId="5" fillId="0" borderId="1" xfId="2" applyNumberFormat="1" applyFont="1" applyBorder="1"/>
    <xf numFmtId="165" fontId="6" fillId="4" borderId="1" xfId="2" applyNumberFormat="1" applyFont="1" applyFill="1" applyBorder="1"/>
    <xf numFmtId="165" fontId="3" fillId="0" borderId="1" xfId="2" applyNumberFormat="1" applyFont="1" applyBorder="1"/>
    <xf numFmtId="165" fontId="3" fillId="3" borderId="3" xfId="2" applyNumberFormat="1" applyFont="1" applyFill="1" applyBorder="1"/>
    <xf numFmtId="165" fontId="2" fillId="0" borderId="1" xfId="2" applyNumberFormat="1" applyFont="1" applyBorder="1"/>
    <xf numFmtId="0" fontId="6" fillId="4" borderId="1" xfId="0" applyFont="1" applyFill="1" applyBorder="1" applyAlignment="1">
      <alignment horizontal="left"/>
    </xf>
    <xf numFmtId="164" fontId="3" fillId="0" borderId="1" xfId="1" applyFont="1" applyBorder="1" applyProtection="1">
      <protection locked="0"/>
    </xf>
    <xf numFmtId="164" fontId="3" fillId="3" borderId="3" xfId="0" applyNumberFormat="1" applyFont="1" applyFill="1" applyBorder="1"/>
    <xf numFmtId="0" fontId="7" fillId="0" borderId="0" xfId="0" applyFont="1"/>
    <xf numFmtId="164" fontId="3" fillId="0" borderId="1" xfId="0" applyNumberFormat="1" applyFont="1" applyBorder="1"/>
    <xf numFmtId="164" fontId="2" fillId="0" borderId="1" xfId="1" applyFont="1" applyBorder="1"/>
    <xf numFmtId="165" fontId="3" fillId="3" borderId="1" xfId="2" applyNumberFormat="1" applyFont="1" applyFill="1" applyBorder="1"/>
    <xf numFmtId="164" fontId="3" fillId="3" borderId="1" xfId="1" applyFont="1" applyFill="1" applyBorder="1" applyProtection="1"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3" fillId="0" borderId="1" xfId="0" applyFont="1" applyFill="1" applyBorder="1"/>
    <xf numFmtId="0" fontId="9" fillId="0" borderId="5" xfId="0" applyFont="1" applyFill="1" applyBorder="1"/>
    <xf numFmtId="165" fontId="9" fillId="0" borderId="7" xfId="2" applyNumberFormat="1" applyFont="1" applyBorder="1"/>
    <xf numFmtId="164" fontId="9" fillId="0" borderId="7" xfId="0" applyNumberFormat="1" applyFont="1" applyBorder="1"/>
    <xf numFmtId="0" fontId="9" fillId="0" borderId="6" xfId="0" applyFont="1" applyBorder="1"/>
    <xf numFmtId="165" fontId="9" fillId="0" borderId="6" xfId="2" applyNumberFormat="1" applyFont="1" applyBorder="1"/>
    <xf numFmtId="164" fontId="9" fillId="0" borderId="6" xfId="1" applyFont="1" applyBorder="1"/>
    <xf numFmtId="0" fontId="9" fillId="0" borderId="1" xfId="0" applyFont="1" applyBorder="1"/>
    <xf numFmtId="165" fontId="9" fillId="0" borderId="1" xfId="2" applyNumberFormat="1" applyFont="1" applyBorder="1"/>
    <xf numFmtId="164" fontId="9" fillId="0" borderId="1" xfId="1" applyFont="1" applyBorder="1"/>
    <xf numFmtId="0" fontId="10" fillId="0" borderId="1" xfId="0" applyFont="1" applyBorder="1"/>
    <xf numFmtId="165" fontId="11" fillId="0" borderId="6" xfId="2" applyNumberFormat="1" applyFont="1" applyBorder="1"/>
    <xf numFmtId="164" fontId="11" fillId="0" borderId="6" xfId="0" applyNumberFormat="1" applyFont="1" applyBorder="1"/>
    <xf numFmtId="0" fontId="10" fillId="0" borderId="6" xfId="0" applyFont="1" applyBorder="1"/>
    <xf numFmtId="0" fontId="3" fillId="0" borderId="0" xfId="0" applyFont="1" applyFill="1" applyBorder="1"/>
    <xf numFmtId="0" fontId="3" fillId="0" borderId="9" xfId="0" applyFont="1" applyBorder="1" applyAlignment="1">
      <alignment vertical="center" wrapText="1"/>
    </xf>
    <xf numFmtId="9" fontId="3" fillId="0" borderId="1" xfId="2" applyFont="1" applyBorder="1"/>
    <xf numFmtId="9" fontId="5" fillId="0" borderId="7" xfId="2" applyFont="1" applyBorder="1"/>
    <xf numFmtId="9" fontId="11" fillId="0" borderId="1" xfId="2" applyFont="1" applyBorder="1"/>
    <xf numFmtId="164" fontId="3" fillId="3" borderId="1" xfId="1" applyFont="1" applyFill="1" applyBorder="1"/>
    <xf numFmtId="164" fontId="10" fillId="0" borderId="1" xfId="1" applyFont="1" applyBorder="1"/>
    <xf numFmtId="164" fontId="3" fillId="0" borderId="2" xfId="1" applyFont="1" applyBorder="1" applyProtection="1">
      <protection locked="0"/>
    </xf>
    <xf numFmtId="164" fontId="5" fillId="0" borderId="9" xfId="1" applyFont="1" applyBorder="1" applyProtection="1">
      <protection locked="0"/>
    </xf>
    <xf numFmtId="0" fontId="3" fillId="3" borderId="3" xfId="0" applyFont="1" applyFill="1" applyBorder="1" applyProtection="1">
      <protection locked="0"/>
    </xf>
    <xf numFmtId="164" fontId="11" fillId="0" borderId="2" xfId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164" fontId="3" fillId="0" borderId="3" xfId="1" applyFont="1" applyBorder="1" applyProtection="1">
      <protection locked="0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5" fontId="3" fillId="0" borderId="7" xfId="2" applyNumberFormat="1" applyFont="1" applyBorder="1"/>
    <xf numFmtId="164" fontId="3" fillId="0" borderId="7" xfId="1" applyFont="1" applyBorder="1" applyProtection="1">
      <protection locked="0"/>
    </xf>
    <xf numFmtId="164" fontId="3" fillId="0" borderId="7" xfId="1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2" fontId="3" fillId="0" borderId="1" xfId="0" applyNumberFormat="1" applyFont="1" applyBorder="1"/>
    <xf numFmtId="1" fontId="3" fillId="0" borderId="1" xfId="0" applyNumberFormat="1" applyFont="1" applyBorder="1"/>
    <xf numFmtId="0" fontId="3" fillId="4" borderId="1" xfId="0" applyFont="1" applyFill="1" applyBorder="1"/>
    <xf numFmtId="1" fontId="3" fillId="4" borderId="1" xfId="0" applyNumberFormat="1" applyFont="1" applyFill="1" applyBorder="1"/>
    <xf numFmtId="166" fontId="3" fillId="4" borderId="1" xfId="0" applyNumberFormat="1" applyFont="1" applyFill="1" applyBorder="1"/>
    <xf numFmtId="167" fontId="3" fillId="0" borderId="1" xfId="1" applyNumberFormat="1" applyFont="1" applyBorder="1"/>
    <xf numFmtId="167" fontId="3" fillId="4" borderId="1" xfId="0" applyNumberFormat="1" applyFont="1" applyFill="1" applyBorder="1"/>
    <xf numFmtId="167" fontId="3" fillId="0" borderId="1" xfId="0" applyNumberFormat="1" applyFont="1" applyBorder="1"/>
    <xf numFmtId="164" fontId="3" fillId="0" borderId="0" xfId="0" applyNumberFormat="1" applyFont="1"/>
    <xf numFmtId="0" fontId="3" fillId="4" borderId="3" xfId="0" applyFont="1" applyFill="1" applyBorder="1"/>
    <xf numFmtId="164" fontId="3" fillId="4" borderId="1" xfId="0" applyNumberFormat="1" applyFont="1" applyFill="1" applyBorder="1"/>
    <xf numFmtId="164" fontId="3" fillId="4" borderId="1" xfId="1" applyFont="1" applyFill="1" applyBorder="1"/>
    <xf numFmtId="167" fontId="3" fillId="4" borderId="1" xfId="1" applyNumberFormat="1" applyFont="1" applyFill="1" applyBorder="1"/>
    <xf numFmtId="167" fontId="3" fillId="3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9" fontId="3" fillId="0" borderId="0" xfId="2" applyFont="1"/>
    <xf numFmtId="9" fontId="3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4" borderId="4" xfId="0" applyFont="1" applyFill="1" applyBorder="1"/>
    <xf numFmtId="9" fontId="3" fillId="4" borderId="2" xfId="2" applyFont="1" applyFill="1" applyBorder="1"/>
    <xf numFmtId="9" fontId="3" fillId="3" borderId="2" xfId="2" applyFont="1" applyFill="1" applyBorder="1"/>
    <xf numFmtId="9" fontId="3" fillId="0" borderId="2" xfId="2" applyFont="1" applyBorder="1"/>
    <xf numFmtId="164" fontId="3" fillId="0" borderId="4" xfId="0" applyNumberFormat="1" applyFont="1" applyBorder="1"/>
    <xf numFmtId="9" fontId="3" fillId="0" borderId="2" xfId="2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9" fontId="3" fillId="4" borderId="2" xfId="2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9" fontId="3" fillId="0" borderId="0" xfId="2" applyFont="1" applyAlignment="1">
      <alignment horizontal="center"/>
    </xf>
    <xf numFmtId="164" fontId="3" fillId="0" borderId="4" xfId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1" applyFont="1" applyBorder="1" applyProtection="1">
      <protection locked="0"/>
    </xf>
    <xf numFmtId="164" fontId="11" fillId="0" borderId="3" xfId="1" applyFont="1" applyBorder="1"/>
    <xf numFmtId="164" fontId="11" fillId="0" borderId="4" xfId="1" applyFont="1" applyBorder="1"/>
    <xf numFmtId="9" fontId="11" fillId="0" borderId="2" xfId="2" applyFont="1" applyBorder="1" applyAlignment="1">
      <alignment horizontal="center"/>
    </xf>
    <xf numFmtId="9" fontId="3" fillId="0" borderId="0" xfId="2" applyFont="1" applyFill="1" applyBorder="1"/>
    <xf numFmtId="9" fontId="3" fillId="0" borderId="1" xfId="2" applyFont="1" applyFill="1" applyBorder="1"/>
    <xf numFmtId="9" fontId="5" fillId="0" borderId="1" xfId="2" applyFont="1" applyFill="1" applyBorder="1"/>
    <xf numFmtId="164" fontId="3" fillId="3" borderId="4" xfId="0" applyNumberFormat="1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4" xfId="0" applyFont="1" applyFill="1" applyBorder="1"/>
    <xf numFmtId="0" fontId="3" fillId="5" borderId="10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7" xfId="0" applyFont="1" applyFill="1" applyBorder="1"/>
    <xf numFmtId="0" fontId="3" fillId="5" borderId="15" xfId="0" applyFont="1" applyFill="1" applyBorder="1"/>
    <xf numFmtId="0" fontId="3" fillId="3" borderId="3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6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6" borderId="0" xfId="0" applyFont="1" applyFill="1"/>
    <xf numFmtId="0" fontId="3" fillId="6" borderId="0" xfId="0" applyFont="1" applyFill="1" applyBorder="1" applyAlignment="1">
      <alignment wrapText="1"/>
    </xf>
    <xf numFmtId="164" fontId="3" fillId="6" borderId="4" xfId="0" applyNumberFormat="1" applyFont="1" applyFill="1" applyBorder="1"/>
    <xf numFmtId="0" fontId="5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topLeftCell="A10" workbookViewId="0">
      <pane xSplit="2" topLeftCell="C1" activePane="topRight" state="frozen"/>
      <selection pane="topRight" activeCell="C8" sqref="C8"/>
    </sheetView>
  </sheetViews>
  <sheetFormatPr defaultColWidth="9.109375" defaultRowHeight="13.8" x14ac:dyDescent="0.3"/>
  <cols>
    <col min="1" max="1" width="6.5546875" style="1" customWidth="1"/>
    <col min="2" max="2" width="83.33203125" style="1" customWidth="1"/>
    <col min="3" max="3" width="9.109375" style="1" customWidth="1"/>
    <col min="4" max="4" width="14.6640625" style="1" customWidth="1"/>
    <col min="5" max="5" width="14.5546875" style="1" customWidth="1"/>
    <col min="6" max="6" width="15.21875" style="1" customWidth="1"/>
    <col min="7" max="7" width="17.44140625" style="1" customWidth="1"/>
    <col min="8" max="8" width="11.44140625" style="1" customWidth="1"/>
    <col min="9" max="9" width="9.109375" style="1" hidden="1" customWidth="1"/>
    <col min="10" max="10" width="12.44140625" style="1" hidden="1" customWidth="1"/>
    <col min="11" max="11" width="9.109375" style="1" hidden="1" customWidth="1"/>
    <col min="12" max="12" width="11" style="1" hidden="1" customWidth="1"/>
    <col min="13" max="13" width="9.109375" style="1" hidden="1" customWidth="1"/>
    <col min="14" max="14" width="11" style="1" hidden="1" customWidth="1"/>
    <col min="15" max="15" width="9.109375" style="1" hidden="1" customWidth="1"/>
    <col min="16" max="16" width="12.44140625" style="1" hidden="1" customWidth="1"/>
    <col min="17" max="17" width="9.109375" style="1" hidden="1" customWidth="1"/>
    <col min="18" max="18" width="10" style="1" hidden="1" customWidth="1"/>
    <col min="19" max="19" width="10.44140625" style="1" hidden="1" customWidth="1"/>
    <col min="20" max="20" width="12.44140625" style="1" hidden="1" customWidth="1"/>
    <col min="21" max="21" width="1.6640625" style="1" customWidth="1"/>
    <col min="22" max="22" width="16" style="1" customWidth="1"/>
    <col min="23" max="23" width="13.88671875" style="1" customWidth="1"/>
    <col min="24" max="24" width="15.109375" style="1" customWidth="1"/>
    <col min="25" max="16384" width="9.109375" style="1"/>
  </cols>
  <sheetData>
    <row r="1" spans="1:24" ht="16.8" customHeight="1" x14ac:dyDescent="0.3">
      <c r="C1" s="157"/>
      <c r="D1" s="158"/>
      <c r="E1" s="159"/>
      <c r="F1" s="36"/>
      <c r="I1" s="4" t="s">
        <v>3</v>
      </c>
      <c r="J1" s="3">
        <f>3159120.81+360608.44</f>
        <v>3519729.25</v>
      </c>
      <c r="K1" s="4" t="s">
        <v>4</v>
      </c>
      <c r="L1" s="3">
        <v>226354.67</v>
      </c>
      <c r="M1" s="4" t="s">
        <v>105</v>
      </c>
      <c r="N1" s="3">
        <f>674247.24+72121.69</f>
        <v>746368.92999999993</v>
      </c>
      <c r="O1" s="5" t="s">
        <v>5</v>
      </c>
      <c r="P1" s="6">
        <f>+J1+L1+N1</f>
        <v>4492452.8499999996</v>
      </c>
      <c r="Q1" s="4" t="s">
        <v>104</v>
      </c>
      <c r="R1" s="6">
        <f>34063.24+178956</f>
        <v>213019.24</v>
      </c>
      <c r="S1" s="4" t="s">
        <v>106</v>
      </c>
      <c r="T1" s="6">
        <f>+R1+P1</f>
        <v>4705472.09</v>
      </c>
    </row>
    <row r="2" spans="1:24" ht="13.2" customHeight="1" x14ac:dyDescent="0.3">
      <c r="A2" s="160" t="s">
        <v>212</v>
      </c>
    </row>
    <row r="3" spans="1:24" x14ac:dyDescent="0.3">
      <c r="A3" s="168" t="s">
        <v>11</v>
      </c>
      <c r="B3" s="168"/>
      <c r="C3" s="165"/>
      <c r="D3" s="167"/>
      <c r="E3" s="165" t="s">
        <v>9</v>
      </c>
      <c r="F3" s="166"/>
      <c r="G3" s="167"/>
      <c r="H3" s="7"/>
      <c r="V3" s="164" t="s">
        <v>170</v>
      </c>
      <c r="W3" s="164"/>
      <c r="X3" s="164"/>
    </row>
    <row r="4" spans="1:24" ht="41.4" x14ac:dyDescent="0.3">
      <c r="A4" s="9" t="s">
        <v>0</v>
      </c>
      <c r="B4" s="9" t="s">
        <v>1</v>
      </c>
      <c r="C4" s="10" t="s">
        <v>8</v>
      </c>
      <c r="D4" s="10" t="s">
        <v>10</v>
      </c>
      <c r="E4" s="10" t="s">
        <v>2</v>
      </c>
      <c r="F4" s="10" t="s">
        <v>6</v>
      </c>
      <c r="G4" s="10" t="s">
        <v>7</v>
      </c>
      <c r="H4" s="10" t="s">
        <v>211</v>
      </c>
      <c r="L4" s="2"/>
      <c r="V4" s="110" t="s">
        <v>142</v>
      </c>
      <c r="W4" s="110" t="s">
        <v>168</v>
      </c>
      <c r="X4" s="110" t="s">
        <v>169</v>
      </c>
    </row>
    <row r="5" spans="1:24" ht="27.6" x14ac:dyDescent="0.3">
      <c r="A5" s="11">
        <v>1</v>
      </c>
      <c r="B5" s="104" t="s">
        <v>24</v>
      </c>
      <c r="C5" s="28">
        <v>0.04</v>
      </c>
      <c r="D5" s="12">
        <v>140000</v>
      </c>
      <c r="E5" s="12">
        <v>40000</v>
      </c>
      <c r="F5" s="12">
        <v>20000</v>
      </c>
      <c r="G5" s="12">
        <v>80000</v>
      </c>
      <c r="H5" s="7"/>
      <c r="V5" s="165"/>
      <c r="W5" s="166"/>
      <c r="X5" s="167"/>
    </row>
    <row r="6" spans="1:24" x14ac:dyDescent="0.3">
      <c r="A6" s="18" t="s">
        <v>18</v>
      </c>
      <c r="B6" s="21" t="s">
        <v>141</v>
      </c>
      <c r="C6" s="29">
        <f>+D6/J1</f>
        <v>3.9775786731323155E-2</v>
      </c>
      <c r="D6" s="19">
        <v>140000</v>
      </c>
      <c r="E6" s="19">
        <v>40000</v>
      </c>
      <c r="F6" s="19">
        <f>+F7+F8+F9</f>
        <v>20000</v>
      </c>
      <c r="G6" s="19">
        <v>80000</v>
      </c>
      <c r="H6" s="7" t="s">
        <v>203</v>
      </c>
      <c r="V6" s="119"/>
      <c r="W6" s="120"/>
      <c r="X6" s="121"/>
    </row>
    <row r="7" spans="1:24" ht="27.6" x14ac:dyDescent="0.3">
      <c r="A7" s="7" t="s">
        <v>19</v>
      </c>
      <c r="B7" s="8" t="s">
        <v>22</v>
      </c>
      <c r="C7" s="30">
        <f>+D7/J1</f>
        <v>1.1364510494663759E-2</v>
      </c>
      <c r="D7" s="34">
        <v>40000</v>
      </c>
      <c r="E7" s="13">
        <f>+D7</f>
        <v>40000</v>
      </c>
      <c r="F7" s="13"/>
      <c r="G7" s="13"/>
      <c r="H7" s="7"/>
      <c r="V7" s="122"/>
      <c r="W7" s="82"/>
      <c r="X7" s="82"/>
    </row>
    <row r="8" spans="1:24" ht="27.6" x14ac:dyDescent="0.3">
      <c r="A8" s="7" t="s">
        <v>20</v>
      </c>
      <c r="B8" s="8" t="s">
        <v>25</v>
      </c>
      <c r="C8" s="30">
        <f>+D8/J1</f>
        <v>2.2729020989327518E-2</v>
      </c>
      <c r="D8" s="34">
        <v>80000</v>
      </c>
      <c r="E8" s="13"/>
      <c r="F8" s="13"/>
      <c r="G8" s="13">
        <f>+D8</f>
        <v>80000</v>
      </c>
      <c r="H8" s="7"/>
      <c r="V8" s="122"/>
      <c r="W8" s="82"/>
      <c r="X8" s="82"/>
    </row>
    <row r="9" spans="1:24" ht="27.6" x14ac:dyDescent="0.3">
      <c r="A9" s="7" t="s">
        <v>21</v>
      </c>
      <c r="B9" s="8" t="s">
        <v>23</v>
      </c>
      <c r="C9" s="30">
        <f>+D9/J1</f>
        <v>5.6822552473318796E-3</v>
      </c>
      <c r="D9" s="34">
        <v>20000</v>
      </c>
      <c r="E9" s="13"/>
      <c r="F9" s="13">
        <f>+D9</f>
        <v>20000</v>
      </c>
      <c r="G9" s="13"/>
      <c r="H9" s="7"/>
      <c r="V9" s="122"/>
      <c r="W9" s="82"/>
      <c r="X9" s="82"/>
    </row>
    <row r="10" spans="1:24" ht="11.4" customHeight="1" x14ac:dyDescent="0.3">
      <c r="A10" s="14"/>
      <c r="B10" s="147"/>
      <c r="C10" s="31"/>
      <c r="D10" s="16"/>
      <c r="E10" s="16"/>
      <c r="F10" s="16"/>
      <c r="G10" s="17"/>
      <c r="H10" s="7"/>
      <c r="V10" s="113"/>
      <c r="W10" s="15"/>
      <c r="X10" s="25"/>
    </row>
    <row r="11" spans="1:24" x14ac:dyDescent="0.3">
      <c r="A11" s="11">
        <v>3</v>
      </c>
      <c r="B11" s="104" t="s">
        <v>36</v>
      </c>
      <c r="C11" s="28">
        <f>+D11/J1</f>
        <v>2.5570148612993455E-2</v>
      </c>
      <c r="D11" s="12">
        <f t="shared" ref="D11:G12" si="0">+D12</f>
        <v>90000</v>
      </c>
      <c r="E11" s="12">
        <f t="shared" si="0"/>
        <v>0</v>
      </c>
      <c r="F11" s="12">
        <f t="shared" si="0"/>
        <v>0</v>
      </c>
      <c r="G11" s="12">
        <f t="shared" si="0"/>
        <v>90000</v>
      </c>
      <c r="H11" s="7" t="s">
        <v>204</v>
      </c>
      <c r="V11" s="114"/>
      <c r="W11" s="72"/>
      <c r="X11" s="81"/>
    </row>
    <row r="12" spans="1:24" x14ac:dyDescent="0.3">
      <c r="A12" s="18" t="s">
        <v>27</v>
      </c>
      <c r="B12" s="21" t="s">
        <v>43</v>
      </c>
      <c r="C12" s="29">
        <f>+D12/J1</f>
        <v>2.5570148612993455E-2</v>
      </c>
      <c r="D12" s="19">
        <f t="shared" si="0"/>
        <v>90000</v>
      </c>
      <c r="E12" s="19">
        <f t="shared" si="0"/>
        <v>0</v>
      </c>
      <c r="F12" s="19">
        <f t="shared" si="0"/>
        <v>0</v>
      </c>
      <c r="G12" s="19">
        <f t="shared" si="0"/>
        <v>90000</v>
      </c>
      <c r="H12" s="7"/>
      <c r="V12" s="112"/>
      <c r="W12" s="99"/>
      <c r="X12" s="111"/>
    </row>
    <row r="13" spans="1:24" ht="14.25" customHeight="1" x14ac:dyDescent="0.3">
      <c r="A13" s="7" t="s">
        <v>28</v>
      </c>
      <c r="B13" s="8" t="s">
        <v>26</v>
      </c>
      <c r="C13" s="30">
        <f>+D13/J1</f>
        <v>2.5570148612993455E-2</v>
      </c>
      <c r="D13" s="34">
        <v>90000</v>
      </c>
      <c r="E13" s="13"/>
      <c r="F13" s="13"/>
      <c r="G13" s="13">
        <f>+D13</f>
        <v>90000</v>
      </c>
      <c r="H13" s="7"/>
      <c r="V13" s="116">
        <v>1</v>
      </c>
      <c r="W13" s="117">
        <v>0</v>
      </c>
      <c r="X13" s="118">
        <f>+D13</f>
        <v>90000</v>
      </c>
    </row>
    <row r="14" spans="1:24" ht="6" customHeight="1" x14ac:dyDescent="0.3">
      <c r="A14" s="14"/>
      <c r="B14" s="147"/>
      <c r="C14" s="31"/>
      <c r="D14" s="16"/>
      <c r="E14" s="16"/>
      <c r="F14" s="16"/>
      <c r="G14" s="17"/>
      <c r="H14" s="7"/>
      <c r="V14" s="113"/>
      <c r="W14" s="15"/>
      <c r="X14" s="25"/>
    </row>
    <row r="15" spans="1:24" x14ac:dyDescent="0.3">
      <c r="A15" s="11">
        <v>4</v>
      </c>
      <c r="B15" s="104" t="s">
        <v>35</v>
      </c>
      <c r="C15" s="28">
        <f>+D15/J1</f>
        <v>0.14205638118329697</v>
      </c>
      <c r="D15" s="12">
        <f>+D16+D18</f>
        <v>500000</v>
      </c>
      <c r="E15" s="12">
        <f>+E16+E18</f>
        <v>0</v>
      </c>
      <c r="F15" s="12">
        <f>+F16+F18</f>
        <v>100000</v>
      </c>
      <c r="G15" s="12">
        <f>+G16+G18</f>
        <v>400000</v>
      </c>
      <c r="H15" s="7"/>
      <c r="V15" s="114"/>
      <c r="W15" s="72"/>
      <c r="X15" s="81"/>
    </row>
    <row r="16" spans="1:24" x14ac:dyDescent="0.3">
      <c r="A16" s="33" t="s">
        <v>29</v>
      </c>
      <c r="B16" s="21" t="s">
        <v>44</v>
      </c>
      <c r="C16" s="29">
        <f>+D16/J1</f>
        <v>0.11364510494663758</v>
      </c>
      <c r="D16" s="19">
        <v>400000</v>
      </c>
      <c r="E16" s="19">
        <f>+E17</f>
        <v>0</v>
      </c>
      <c r="F16" s="19">
        <f>+F17</f>
        <v>0</v>
      </c>
      <c r="G16" s="19">
        <f>+G17</f>
        <v>400000</v>
      </c>
      <c r="H16" s="7" t="s">
        <v>205</v>
      </c>
      <c r="V16" s="112"/>
      <c r="W16" s="99"/>
      <c r="X16" s="111"/>
    </row>
    <row r="17" spans="1:24" x14ac:dyDescent="0.3">
      <c r="A17" s="41" t="s">
        <v>30</v>
      </c>
      <c r="B17" s="42" t="s">
        <v>31</v>
      </c>
      <c r="C17" s="30">
        <f>+D17/J1</f>
        <v>0.11364510494663758</v>
      </c>
      <c r="D17" s="34">
        <v>400000</v>
      </c>
      <c r="E17" s="13"/>
      <c r="F17" s="13"/>
      <c r="G17" s="13">
        <f>+D17</f>
        <v>400000</v>
      </c>
      <c r="H17" s="7"/>
      <c r="V17" s="116">
        <v>0.6</v>
      </c>
      <c r="W17" s="124">
        <f>+X17-D17</f>
        <v>266666.66666666674</v>
      </c>
      <c r="X17" s="123">
        <f>+D17*(1/V17)</f>
        <v>666666.66666666674</v>
      </c>
    </row>
    <row r="18" spans="1:24" ht="27.6" x14ac:dyDescent="0.3">
      <c r="A18" s="33" t="s">
        <v>32</v>
      </c>
      <c r="B18" s="21" t="s">
        <v>67</v>
      </c>
      <c r="C18" s="29">
        <f>+D18/J1</f>
        <v>2.8411276236659396E-2</v>
      </c>
      <c r="D18" s="19">
        <v>100000</v>
      </c>
      <c r="E18" s="19">
        <f>+E19</f>
        <v>0</v>
      </c>
      <c r="F18" s="19">
        <f>+F19</f>
        <v>100000</v>
      </c>
      <c r="G18" s="19">
        <f>+G19</f>
        <v>0</v>
      </c>
      <c r="H18" s="7" t="s">
        <v>206</v>
      </c>
      <c r="V18" s="112"/>
      <c r="W18" s="99"/>
      <c r="X18" s="111"/>
    </row>
    <row r="19" spans="1:24" x14ac:dyDescent="0.3">
      <c r="A19" s="22" t="s">
        <v>33</v>
      </c>
      <c r="B19" s="8" t="s">
        <v>34</v>
      </c>
      <c r="C19" s="30">
        <f>+D19/J1</f>
        <v>2.8411276236659396E-2</v>
      </c>
      <c r="D19" s="34">
        <v>100000</v>
      </c>
      <c r="E19" s="13"/>
      <c r="F19" s="13">
        <f>+D19</f>
        <v>100000</v>
      </c>
      <c r="G19" s="13"/>
      <c r="H19" s="7"/>
      <c r="V19" s="116">
        <v>1</v>
      </c>
      <c r="W19" s="117">
        <v>0</v>
      </c>
      <c r="X19" s="118">
        <f>+D19</f>
        <v>100000</v>
      </c>
    </row>
    <row r="20" spans="1:24" ht="6" customHeight="1" x14ac:dyDescent="0.3">
      <c r="A20" s="14"/>
      <c r="B20" s="147"/>
      <c r="C20" s="31"/>
      <c r="D20" s="16"/>
      <c r="E20" s="16"/>
      <c r="F20" s="16"/>
      <c r="G20" s="17"/>
      <c r="H20" s="7"/>
      <c r="V20" s="113"/>
      <c r="W20" s="15"/>
      <c r="X20" s="25"/>
    </row>
    <row r="21" spans="1:24" ht="27.6" x14ac:dyDescent="0.3">
      <c r="A21" s="11">
        <v>6</v>
      </c>
      <c r="B21" s="104" t="s">
        <v>156</v>
      </c>
      <c r="C21" s="28">
        <f>+D21/J1</f>
        <v>0.26706599662459835</v>
      </c>
      <c r="D21" s="12">
        <f>+D22+D24</f>
        <v>940000</v>
      </c>
      <c r="E21" s="12">
        <f>+E22+E24</f>
        <v>820000</v>
      </c>
      <c r="F21" s="12">
        <f>+F22+F24</f>
        <v>0</v>
      </c>
      <c r="G21" s="12">
        <f>+G22+G24</f>
        <v>120000</v>
      </c>
      <c r="H21" s="7"/>
      <c r="V21" s="114"/>
      <c r="W21" s="72"/>
      <c r="X21" s="81"/>
    </row>
    <row r="22" spans="1:24" x14ac:dyDescent="0.3">
      <c r="A22" s="33" t="s">
        <v>38</v>
      </c>
      <c r="B22" s="21" t="s">
        <v>45</v>
      </c>
      <c r="C22" s="29">
        <f>+D22/J1</f>
        <v>0.1363741259359651</v>
      </c>
      <c r="D22" s="19">
        <v>480000</v>
      </c>
      <c r="E22" s="19">
        <f>+E23</f>
        <v>480000</v>
      </c>
      <c r="F22" s="19">
        <f>+F23</f>
        <v>0</v>
      </c>
      <c r="G22" s="19">
        <f>+G23</f>
        <v>0</v>
      </c>
      <c r="H22" s="7" t="s">
        <v>207</v>
      </c>
      <c r="V22" s="112"/>
      <c r="W22" s="99"/>
      <c r="X22" s="111"/>
    </row>
    <row r="23" spans="1:24" ht="41.4" x14ac:dyDescent="0.3">
      <c r="A23" s="22" t="s">
        <v>39</v>
      </c>
      <c r="B23" s="8" t="s">
        <v>112</v>
      </c>
      <c r="C23" s="30">
        <f>+D23/J1</f>
        <v>0.1363741259359651</v>
      </c>
      <c r="D23" s="34">
        <v>480000</v>
      </c>
      <c r="E23" s="13">
        <f>+D23</f>
        <v>480000</v>
      </c>
      <c r="F23" s="13"/>
      <c r="G23" s="13"/>
      <c r="H23" s="7"/>
      <c r="V23" s="116">
        <v>0.5</v>
      </c>
      <c r="W23" s="124">
        <f>+X23-D23</f>
        <v>480000</v>
      </c>
      <c r="X23" s="123">
        <f>+D23*(1/V23)</f>
        <v>960000</v>
      </c>
    </row>
    <row r="24" spans="1:24" x14ac:dyDescent="0.3">
      <c r="A24" s="18" t="s">
        <v>40</v>
      </c>
      <c r="B24" s="21" t="s">
        <v>47</v>
      </c>
      <c r="C24" s="29">
        <f>+D24/J1</f>
        <v>0.13069187068863322</v>
      </c>
      <c r="D24" s="19">
        <f>+D25+D26</f>
        <v>460000</v>
      </c>
      <c r="E24" s="19">
        <f>+E25+E26</f>
        <v>340000</v>
      </c>
      <c r="F24" s="19">
        <f>+F25+F26</f>
        <v>0</v>
      </c>
      <c r="G24" s="19">
        <f>+G25+G26</f>
        <v>120000</v>
      </c>
      <c r="H24" s="7" t="s">
        <v>205</v>
      </c>
      <c r="V24" s="112"/>
      <c r="W24" s="99"/>
      <c r="X24" s="111"/>
    </row>
    <row r="25" spans="1:24" x14ac:dyDescent="0.3">
      <c r="A25" s="7" t="s">
        <v>46</v>
      </c>
      <c r="B25" s="8" t="s">
        <v>48</v>
      </c>
      <c r="C25" s="30">
        <f>+D25/J1</f>
        <v>9.6598339204641948E-2</v>
      </c>
      <c r="D25" s="34">
        <v>340000</v>
      </c>
      <c r="E25" s="13">
        <f>+D25</f>
        <v>340000</v>
      </c>
      <c r="F25" s="13"/>
      <c r="G25" s="13"/>
      <c r="H25" s="7"/>
      <c r="V25" s="116">
        <v>0.5</v>
      </c>
      <c r="W25" s="124">
        <f>+X25-D25</f>
        <v>340000</v>
      </c>
      <c r="X25" s="123">
        <f>+D25*(1/V25)</f>
        <v>680000</v>
      </c>
    </row>
    <row r="26" spans="1:24" ht="27.6" x14ac:dyDescent="0.3">
      <c r="A26" s="7" t="s">
        <v>49</v>
      </c>
      <c r="B26" s="8" t="s">
        <v>66</v>
      </c>
      <c r="C26" s="30">
        <f>+D26/J1</f>
        <v>3.4093531483991274E-2</v>
      </c>
      <c r="D26" s="34">
        <v>120000</v>
      </c>
      <c r="E26" s="13"/>
      <c r="F26" s="13"/>
      <c r="G26" s="13">
        <f>+D26</f>
        <v>120000</v>
      </c>
      <c r="H26" s="7"/>
      <c r="V26" s="116">
        <v>0.5</v>
      </c>
      <c r="W26" s="124">
        <f>+X26-D26</f>
        <v>120000</v>
      </c>
      <c r="X26" s="123">
        <f>+D26*(1/V26)</f>
        <v>240000</v>
      </c>
    </row>
    <row r="27" spans="1:24" ht="12.6" customHeight="1" x14ac:dyDescent="0.3">
      <c r="A27" s="14"/>
      <c r="B27" s="147"/>
      <c r="C27" s="31"/>
      <c r="D27" s="16"/>
      <c r="E27" s="16"/>
      <c r="F27" s="16"/>
      <c r="G27" s="17"/>
      <c r="H27" s="7"/>
      <c r="V27" s="113"/>
      <c r="W27" s="15"/>
      <c r="X27" s="25"/>
    </row>
    <row r="28" spans="1:24" x14ac:dyDescent="0.3">
      <c r="A28" s="11">
        <v>7</v>
      </c>
      <c r="B28" s="104" t="s">
        <v>157</v>
      </c>
      <c r="C28" s="28">
        <f>+D28/J1</f>
        <v>0.31263288504364362</v>
      </c>
      <c r="D28" s="12">
        <f>+D29+D31+D33</f>
        <v>1100383.1099999999</v>
      </c>
      <c r="E28" s="12">
        <f>+E29+E31+E33</f>
        <v>940000</v>
      </c>
      <c r="F28" s="12">
        <v>160383.10999999999</v>
      </c>
      <c r="G28" s="12">
        <f>+G29+G31+G33</f>
        <v>0</v>
      </c>
      <c r="H28" s="7"/>
      <c r="V28" s="114"/>
      <c r="W28" s="72"/>
      <c r="X28" s="81"/>
    </row>
    <row r="29" spans="1:24" ht="27.6" x14ac:dyDescent="0.3">
      <c r="A29" s="33" t="s">
        <v>51</v>
      </c>
      <c r="B29" s="21" t="s">
        <v>52</v>
      </c>
      <c r="C29" s="29">
        <f>+D29/J1</f>
        <v>2.8520122677049661E-2</v>
      </c>
      <c r="D29" s="19">
        <v>100383.11</v>
      </c>
      <c r="E29" s="19">
        <f>+E30</f>
        <v>0</v>
      </c>
      <c r="F29" s="19">
        <v>100383.11</v>
      </c>
      <c r="G29" s="19">
        <f>+G30</f>
        <v>0</v>
      </c>
      <c r="H29" s="7" t="s">
        <v>208</v>
      </c>
      <c r="V29" s="112"/>
      <c r="W29" s="99"/>
      <c r="X29" s="111"/>
    </row>
    <row r="30" spans="1:24" ht="27.6" x14ac:dyDescent="0.3">
      <c r="A30" s="7" t="s">
        <v>53</v>
      </c>
      <c r="B30" s="8" t="s">
        <v>150</v>
      </c>
      <c r="C30" s="30">
        <f>+D30/J1</f>
        <v>2.8520122677049661E-2</v>
      </c>
      <c r="D30" s="34">
        <v>100383.11</v>
      </c>
      <c r="E30" s="13"/>
      <c r="F30" s="13">
        <f>+D30</f>
        <v>100383.11</v>
      </c>
      <c r="G30" s="13"/>
      <c r="H30" s="7"/>
      <c r="V30" s="116">
        <v>1</v>
      </c>
      <c r="W30" s="117">
        <v>0</v>
      </c>
      <c r="X30" s="118">
        <f>+D30</f>
        <v>100383.11</v>
      </c>
    </row>
    <row r="31" spans="1:24" ht="27.6" x14ac:dyDescent="0.3">
      <c r="A31" s="18" t="s">
        <v>54</v>
      </c>
      <c r="B31" s="21" t="s">
        <v>55</v>
      </c>
      <c r="C31" s="29">
        <f>+D31/J1</f>
        <v>0.11364510494663758</v>
      </c>
      <c r="D31" s="19">
        <v>400000</v>
      </c>
      <c r="E31" s="19">
        <f>+E32</f>
        <v>400000</v>
      </c>
      <c r="F31" s="19">
        <f>+F32</f>
        <v>0</v>
      </c>
      <c r="G31" s="19">
        <f>+G32</f>
        <v>0</v>
      </c>
      <c r="H31" s="7" t="s">
        <v>207</v>
      </c>
      <c r="V31" s="112"/>
      <c r="W31" s="99"/>
      <c r="X31" s="111"/>
    </row>
    <row r="32" spans="1:24" ht="41.4" x14ac:dyDescent="0.3">
      <c r="A32" s="7" t="s">
        <v>56</v>
      </c>
      <c r="B32" s="8" t="s">
        <v>58</v>
      </c>
      <c r="C32" s="30">
        <f>+D32/J1</f>
        <v>0.11364510494663758</v>
      </c>
      <c r="D32" s="34">
        <v>400000</v>
      </c>
      <c r="E32" s="13">
        <f>+D32</f>
        <v>400000</v>
      </c>
      <c r="F32" s="13"/>
      <c r="G32" s="13"/>
      <c r="H32" s="7"/>
      <c r="V32" s="116">
        <v>1</v>
      </c>
      <c r="W32" s="117">
        <v>0</v>
      </c>
      <c r="X32" s="118">
        <f>+D32</f>
        <v>400000</v>
      </c>
    </row>
    <row r="33" spans="1:24" ht="55.2" x14ac:dyDescent="0.3">
      <c r="A33" s="18" t="s">
        <v>57</v>
      </c>
      <c r="B33" s="21" t="s">
        <v>59</v>
      </c>
      <c r="C33" s="29">
        <f>+D33/J1</f>
        <v>0.17046765741995637</v>
      </c>
      <c r="D33" s="19">
        <v>600000</v>
      </c>
      <c r="E33" s="19">
        <f>+E34+E35+E36+E37</f>
        <v>540000</v>
      </c>
      <c r="F33" s="19"/>
      <c r="G33" s="19">
        <f>+G34+G35+G36+G37</f>
        <v>0</v>
      </c>
      <c r="H33" s="7" t="s">
        <v>208</v>
      </c>
      <c r="V33" s="112"/>
      <c r="W33" s="99"/>
      <c r="X33" s="111"/>
    </row>
    <row r="34" spans="1:24" x14ac:dyDescent="0.3">
      <c r="A34" s="70" t="s">
        <v>196</v>
      </c>
      <c r="B34" s="8" t="s">
        <v>86</v>
      </c>
      <c r="C34" s="30">
        <f>+D34/J1</f>
        <v>0.10228059445197382</v>
      </c>
      <c r="D34" s="34">
        <v>360000</v>
      </c>
      <c r="E34" s="13">
        <f>+D34</f>
        <v>360000</v>
      </c>
      <c r="F34" s="13"/>
      <c r="G34" s="13"/>
      <c r="H34" s="7"/>
      <c r="V34" s="114">
        <v>1</v>
      </c>
      <c r="W34" s="72">
        <v>0</v>
      </c>
      <c r="X34" s="115">
        <f>+D34</f>
        <v>360000</v>
      </c>
    </row>
    <row r="35" spans="1:24" x14ac:dyDescent="0.3">
      <c r="A35" s="70" t="s">
        <v>197</v>
      </c>
      <c r="B35" s="8" t="s">
        <v>61</v>
      </c>
      <c r="C35" s="30">
        <f>+D35/J1</f>
        <v>2.8411276236659396E-2</v>
      </c>
      <c r="D35" s="34">
        <v>100000</v>
      </c>
      <c r="E35" s="13">
        <f>+D35</f>
        <v>100000</v>
      </c>
      <c r="F35" s="13"/>
      <c r="G35" s="13"/>
      <c r="H35" s="7"/>
      <c r="V35" s="114">
        <v>1</v>
      </c>
      <c r="W35" s="72">
        <v>0</v>
      </c>
      <c r="X35" s="115">
        <f>+D35</f>
        <v>100000</v>
      </c>
    </row>
    <row r="36" spans="1:24" x14ac:dyDescent="0.3">
      <c r="A36" s="70" t="s">
        <v>198</v>
      </c>
      <c r="B36" s="8" t="s">
        <v>62</v>
      </c>
      <c r="C36" s="30">
        <f>+D36/J1</f>
        <v>1.7046765741995637E-2</v>
      </c>
      <c r="D36" s="34">
        <v>60000</v>
      </c>
      <c r="E36" s="13"/>
      <c r="F36" s="13">
        <v>60000</v>
      </c>
      <c r="G36" s="13"/>
      <c r="H36" s="7"/>
      <c r="V36" s="114">
        <v>1</v>
      </c>
      <c r="W36" s="72">
        <v>0</v>
      </c>
      <c r="X36" s="115">
        <f>+D36</f>
        <v>60000</v>
      </c>
    </row>
    <row r="37" spans="1:24" ht="27.6" x14ac:dyDescent="0.3">
      <c r="A37" s="70" t="s">
        <v>199</v>
      </c>
      <c r="B37" s="75" t="s">
        <v>108</v>
      </c>
      <c r="C37" s="76">
        <f>+D37/J1</f>
        <v>2.2729020989327518E-2</v>
      </c>
      <c r="D37" s="77">
        <v>80000</v>
      </c>
      <c r="E37" s="78">
        <f>+D37</f>
        <v>80000</v>
      </c>
      <c r="F37" s="78"/>
      <c r="G37" s="78"/>
      <c r="H37" s="7"/>
      <c r="V37" s="114">
        <v>1</v>
      </c>
      <c r="W37" s="72">
        <v>0</v>
      </c>
      <c r="X37" s="115">
        <f>+D37</f>
        <v>80000</v>
      </c>
    </row>
    <row r="38" spans="1:24" ht="27.6" x14ac:dyDescent="0.3">
      <c r="A38" s="79" t="s">
        <v>60</v>
      </c>
      <c r="B38" s="8" t="s">
        <v>121</v>
      </c>
      <c r="C38" s="76">
        <f>+D38/J1</f>
        <v>0.17046765741995637</v>
      </c>
      <c r="D38" s="34">
        <f>+D34+D35+D36+D37</f>
        <v>600000</v>
      </c>
      <c r="E38" s="34">
        <f>+E34+E35+E36+E37</f>
        <v>540000</v>
      </c>
      <c r="F38" s="34">
        <f>+F34+F35+F36+F37</f>
        <v>60000</v>
      </c>
      <c r="G38" s="34">
        <f>+G34+G35+G36+G37</f>
        <v>0</v>
      </c>
      <c r="H38" s="7"/>
      <c r="V38" s="114">
        <v>1</v>
      </c>
      <c r="W38" s="72">
        <v>0</v>
      </c>
      <c r="X38" s="115">
        <f>+D38</f>
        <v>600000</v>
      </c>
    </row>
    <row r="39" spans="1:24" ht="6" customHeight="1" x14ac:dyDescent="0.3">
      <c r="A39" s="14"/>
      <c r="B39" s="147"/>
      <c r="C39" s="31"/>
      <c r="D39" s="16"/>
      <c r="E39" s="16"/>
      <c r="F39" s="16"/>
      <c r="G39" s="17"/>
      <c r="H39" s="7"/>
      <c r="V39" s="113"/>
      <c r="W39" s="15"/>
      <c r="X39" s="25"/>
    </row>
    <row r="40" spans="1:24" ht="28.5" customHeight="1" x14ac:dyDescent="0.3">
      <c r="A40" s="11">
        <v>8</v>
      </c>
      <c r="B40" s="104" t="s">
        <v>155</v>
      </c>
      <c r="C40" s="28">
        <f>+D40/J1</f>
        <v>5.6822552473318792E-2</v>
      </c>
      <c r="D40" s="12">
        <f>+D41</f>
        <v>200000</v>
      </c>
      <c r="E40" s="12">
        <f t="shared" ref="E40:G41" si="1">+E41</f>
        <v>200000</v>
      </c>
      <c r="F40" s="12">
        <f t="shared" si="1"/>
        <v>0</v>
      </c>
      <c r="G40" s="12">
        <f t="shared" si="1"/>
        <v>0</v>
      </c>
      <c r="H40" s="7"/>
      <c r="V40" s="116"/>
      <c r="W40" s="117"/>
      <c r="X40" s="69"/>
    </row>
    <row r="41" spans="1:24" ht="27.6" x14ac:dyDescent="0.3">
      <c r="A41" s="18" t="s">
        <v>64</v>
      </c>
      <c r="B41" s="21" t="s">
        <v>65</v>
      </c>
      <c r="C41" s="29">
        <f>+D41/J1</f>
        <v>5.6822552473318792E-2</v>
      </c>
      <c r="D41" s="19">
        <f>+D42</f>
        <v>200000</v>
      </c>
      <c r="E41" s="19">
        <f t="shared" si="1"/>
        <v>200000</v>
      </c>
      <c r="F41" s="19">
        <f t="shared" si="1"/>
        <v>0</v>
      </c>
      <c r="G41" s="19">
        <f t="shared" si="1"/>
        <v>0</v>
      </c>
      <c r="H41" s="7" t="s">
        <v>210</v>
      </c>
      <c r="V41" s="116"/>
      <c r="W41" s="117"/>
      <c r="X41" s="69"/>
    </row>
    <row r="42" spans="1:24" ht="27.6" x14ac:dyDescent="0.3">
      <c r="A42" s="7" t="s">
        <v>68</v>
      </c>
      <c r="B42" s="8" t="s">
        <v>69</v>
      </c>
      <c r="C42" s="30">
        <f>+D42/J1</f>
        <v>5.6822552473318792E-2</v>
      </c>
      <c r="D42" s="34">
        <v>200000</v>
      </c>
      <c r="E42" s="13">
        <f>+D42</f>
        <v>200000</v>
      </c>
      <c r="F42" s="13"/>
      <c r="G42" s="13"/>
      <c r="H42" s="7"/>
      <c r="V42" s="116">
        <v>1</v>
      </c>
      <c r="W42" s="117">
        <v>0</v>
      </c>
      <c r="X42" s="118">
        <f>+D42</f>
        <v>200000</v>
      </c>
    </row>
    <row r="43" spans="1:24" ht="6" customHeight="1" x14ac:dyDescent="0.3">
      <c r="A43" s="14"/>
      <c r="B43" s="147"/>
      <c r="C43" s="31"/>
      <c r="D43" s="16"/>
      <c r="E43" s="16"/>
      <c r="F43" s="16"/>
      <c r="G43" s="17"/>
      <c r="H43" s="7"/>
      <c r="V43" s="113"/>
      <c r="W43" s="15"/>
      <c r="X43" s="25"/>
    </row>
    <row r="44" spans="1:24" ht="12.75" customHeight="1" x14ac:dyDescent="0.3">
      <c r="A44" s="11">
        <v>16</v>
      </c>
      <c r="B44" s="104" t="s">
        <v>154</v>
      </c>
      <c r="C44" s="28">
        <f>+D44/J1</f>
        <v>0.26706599662459835</v>
      </c>
      <c r="D44" s="12">
        <f>+D45+D49+D51</f>
        <v>940000</v>
      </c>
      <c r="E44" s="12">
        <f>+E45+E49+E51</f>
        <v>450000</v>
      </c>
      <c r="F44" s="12">
        <f>+F45+F49+F51</f>
        <v>50000</v>
      </c>
      <c r="G44" s="12">
        <f>+G45+G49+G51</f>
        <v>440000</v>
      </c>
      <c r="H44" s="7"/>
      <c r="V44" s="114"/>
      <c r="W44" s="72"/>
      <c r="X44" s="81"/>
    </row>
    <row r="45" spans="1:24" ht="25.5" customHeight="1" x14ac:dyDescent="0.3">
      <c r="A45" s="18" t="s">
        <v>71</v>
      </c>
      <c r="B45" s="21" t="s">
        <v>72</v>
      </c>
      <c r="C45" s="29">
        <f>+D45/J1</f>
        <v>0.15342089167796075</v>
      </c>
      <c r="D45" s="19">
        <f>+D46+D47+D48</f>
        <v>540000</v>
      </c>
      <c r="E45" s="19">
        <f>+E46+E47+E48</f>
        <v>450000</v>
      </c>
      <c r="F45" s="19">
        <f>+F46+F47+F48</f>
        <v>0</v>
      </c>
      <c r="G45" s="19">
        <f>+G46+G47+G48</f>
        <v>90000</v>
      </c>
      <c r="H45" s="7"/>
      <c r="V45" s="112"/>
      <c r="W45" s="99"/>
      <c r="X45" s="111"/>
    </row>
    <row r="46" spans="1:24" ht="25.5" customHeight="1" x14ac:dyDescent="0.3">
      <c r="A46" s="7" t="s">
        <v>73</v>
      </c>
      <c r="B46" s="8" t="s">
        <v>76</v>
      </c>
      <c r="C46" s="30">
        <f>+D46/J1</f>
        <v>2.5570148612993455E-2</v>
      </c>
      <c r="D46" s="34">
        <v>90000</v>
      </c>
      <c r="E46" s="7"/>
      <c r="F46" s="7"/>
      <c r="G46" s="37">
        <f>+D46</f>
        <v>90000</v>
      </c>
      <c r="H46" s="7" t="s">
        <v>205</v>
      </c>
      <c r="V46" s="116">
        <v>0.8</v>
      </c>
      <c r="W46" s="124">
        <f>+X46-D46</f>
        <v>22500</v>
      </c>
      <c r="X46" s="123">
        <f>+D46*(1/V46)</f>
        <v>112500</v>
      </c>
    </row>
    <row r="47" spans="1:24" ht="25.5" customHeight="1" x14ac:dyDescent="0.3">
      <c r="A47" s="7" t="s">
        <v>74</v>
      </c>
      <c r="B47" s="8" t="s">
        <v>85</v>
      </c>
      <c r="C47" s="30">
        <f>+D47/J1</f>
        <v>5.6822552473318792E-2</v>
      </c>
      <c r="D47" s="34">
        <v>200000</v>
      </c>
      <c r="E47" s="37">
        <f>+D47</f>
        <v>200000</v>
      </c>
      <c r="F47" s="7"/>
      <c r="G47" s="7"/>
      <c r="H47" s="7" t="s">
        <v>208</v>
      </c>
      <c r="V47" s="116">
        <v>0.8</v>
      </c>
      <c r="W47" s="124">
        <f>+X47-D47</f>
        <v>50000</v>
      </c>
      <c r="X47" s="123">
        <f>+D47*(1/V47)</f>
        <v>250000</v>
      </c>
    </row>
    <row r="48" spans="1:24" ht="28.5" customHeight="1" x14ac:dyDescent="0.3">
      <c r="A48" s="7" t="s">
        <v>84</v>
      </c>
      <c r="B48" s="8" t="s">
        <v>113</v>
      </c>
      <c r="C48" s="30">
        <f>+D48/J1</f>
        <v>7.1028190591648485E-2</v>
      </c>
      <c r="D48" s="34">
        <v>250000</v>
      </c>
      <c r="E48" s="37">
        <f>+D48</f>
        <v>250000</v>
      </c>
      <c r="F48" s="7"/>
      <c r="G48" s="7"/>
      <c r="H48" s="7" t="s">
        <v>207</v>
      </c>
      <c r="V48" s="116">
        <v>0.8</v>
      </c>
      <c r="W48" s="124">
        <f>+X48-D48</f>
        <v>62500</v>
      </c>
      <c r="X48" s="123">
        <f>+D48*(1/V48)</f>
        <v>312500</v>
      </c>
    </row>
    <row r="49" spans="1:24" ht="38.25" customHeight="1" x14ac:dyDescent="0.3">
      <c r="A49" s="18" t="s">
        <v>75</v>
      </c>
      <c r="B49" s="21" t="s">
        <v>77</v>
      </c>
      <c r="C49" s="29">
        <f>+D49/J1</f>
        <v>8.5233828709978185E-2</v>
      </c>
      <c r="D49" s="19">
        <v>300000</v>
      </c>
      <c r="E49" s="19">
        <f>+E50</f>
        <v>0</v>
      </c>
      <c r="F49" s="19">
        <f>+F50</f>
        <v>0</v>
      </c>
      <c r="G49" s="19">
        <f>+G50</f>
        <v>300000</v>
      </c>
      <c r="H49" s="7" t="s">
        <v>204</v>
      </c>
      <c r="V49" s="112"/>
      <c r="W49" s="99"/>
      <c r="X49" s="111"/>
    </row>
    <row r="50" spans="1:24" ht="12.75" customHeight="1" x14ac:dyDescent="0.3">
      <c r="A50" s="7" t="s">
        <v>151</v>
      </c>
      <c r="B50" s="8" t="s">
        <v>78</v>
      </c>
      <c r="C50" s="30">
        <f>+D50/J1</f>
        <v>8.5233828709978185E-2</v>
      </c>
      <c r="D50" s="34">
        <v>300000</v>
      </c>
      <c r="E50" s="7"/>
      <c r="F50" s="7"/>
      <c r="G50" s="37">
        <f>+D50</f>
        <v>300000</v>
      </c>
      <c r="H50" s="7"/>
      <c r="V50" s="116">
        <v>0.8</v>
      </c>
      <c r="W50" s="124">
        <f>+X50-D50</f>
        <v>75000</v>
      </c>
      <c r="X50" s="123">
        <f>+D50*(1/V50)</f>
        <v>375000</v>
      </c>
    </row>
    <row r="51" spans="1:24" ht="25.5" customHeight="1" x14ac:dyDescent="0.3">
      <c r="A51" s="18" t="s">
        <v>79</v>
      </c>
      <c r="B51" s="21" t="s">
        <v>80</v>
      </c>
      <c r="C51" s="29">
        <f>+D51/J1</f>
        <v>2.8411276236659396E-2</v>
      </c>
      <c r="D51" s="19">
        <f>+D52+D53</f>
        <v>100000</v>
      </c>
      <c r="E51" s="19">
        <f>+E52+E53</f>
        <v>0</v>
      </c>
      <c r="F51" s="19">
        <f>+F52+F53</f>
        <v>50000</v>
      </c>
      <c r="G51" s="19">
        <f>+G52+G53</f>
        <v>50000</v>
      </c>
      <c r="H51" s="7" t="s">
        <v>209</v>
      </c>
      <c r="V51" s="112"/>
      <c r="W51" s="99"/>
      <c r="X51" s="111"/>
    </row>
    <row r="52" spans="1:24" ht="12.75" customHeight="1" x14ac:dyDescent="0.3">
      <c r="A52" s="43" t="s">
        <v>82</v>
      </c>
      <c r="B52" s="8" t="s">
        <v>81</v>
      </c>
      <c r="C52" s="30">
        <f>+D52/J1</f>
        <v>1.4205638118329698E-2</v>
      </c>
      <c r="D52" s="34">
        <v>50000</v>
      </c>
      <c r="E52" s="7"/>
      <c r="F52" s="7"/>
      <c r="G52" s="37">
        <f>+D52</f>
        <v>50000</v>
      </c>
      <c r="H52" s="7"/>
      <c r="V52" s="107"/>
    </row>
    <row r="53" spans="1:24" ht="25.5" customHeight="1" x14ac:dyDescent="0.3">
      <c r="A53" s="43" t="s">
        <v>83</v>
      </c>
      <c r="B53" s="8" t="s">
        <v>87</v>
      </c>
      <c r="C53" s="30">
        <f>+D53/J1</f>
        <v>1.4205638118329698E-2</v>
      </c>
      <c r="D53" s="34">
        <v>50000</v>
      </c>
      <c r="E53" s="7"/>
      <c r="F53" s="37">
        <f>+D53</f>
        <v>50000</v>
      </c>
      <c r="G53" s="7"/>
      <c r="H53" s="7"/>
      <c r="V53" s="107"/>
    </row>
    <row r="54" spans="1:24" ht="12.75" customHeight="1" x14ac:dyDescent="0.3">
      <c r="A54" s="80" t="s">
        <v>82</v>
      </c>
      <c r="B54" s="74" t="s">
        <v>122</v>
      </c>
      <c r="C54" s="30">
        <f>+D54/J1</f>
        <v>2.8411276236659396E-2</v>
      </c>
      <c r="D54" s="73">
        <f>+D52+D53</f>
        <v>100000</v>
      </c>
      <c r="E54" s="73">
        <f>+E52+E53</f>
        <v>0</v>
      </c>
      <c r="F54" s="73">
        <f>+F52+F53</f>
        <v>50000</v>
      </c>
      <c r="G54" s="125">
        <f>+G52+G53</f>
        <v>50000</v>
      </c>
      <c r="H54" s="7"/>
      <c r="V54" s="116">
        <v>1</v>
      </c>
      <c r="W54" s="117">
        <v>0</v>
      </c>
      <c r="X54" s="118">
        <f>+D54</f>
        <v>100000</v>
      </c>
    </row>
    <row r="55" spans="1:24" ht="12.75" customHeight="1" x14ac:dyDescent="0.3">
      <c r="A55" s="14"/>
      <c r="B55" s="147"/>
      <c r="C55" s="31"/>
      <c r="D55" s="16"/>
      <c r="E55" s="16"/>
      <c r="F55" s="16"/>
      <c r="G55" s="17"/>
      <c r="H55" s="7"/>
      <c r="V55" s="113"/>
      <c r="W55" s="15"/>
      <c r="X55" s="25"/>
    </row>
    <row r="56" spans="1:24" ht="15" customHeight="1" x14ac:dyDescent="0.3">
      <c r="A56" s="44" t="s">
        <v>90</v>
      </c>
      <c r="B56" s="148" t="s">
        <v>91</v>
      </c>
      <c r="C56" s="45">
        <v>1</v>
      </c>
      <c r="D56" s="46">
        <f>+D44+D40+D28+D21+D15+D11+D5</f>
        <v>3910383.11</v>
      </c>
      <c r="E56" s="46">
        <f>+E44+E40+E28+E21+E15+E11+E5</f>
        <v>2450000</v>
      </c>
      <c r="F56" s="46">
        <f>+F44+F40+F28+F21+F15+F11+F5</f>
        <v>330383.11</v>
      </c>
      <c r="G56" s="46">
        <f>+G44+G40+G28+G21+G15+G11+G5</f>
        <v>1130000</v>
      </c>
      <c r="H56" s="7"/>
      <c r="V56" s="128" t="e">
        <f>+W56/X56</f>
        <v>#REF!</v>
      </c>
      <c r="W56" s="126" t="e">
        <f>+W54+W50+W48+W47+W46+W42+W38+W37+W36+W35+W34+W32+W30+W26+W25+W23+W19+W17+W13+#REF!+#REF!</f>
        <v>#REF!</v>
      </c>
      <c r="X56" s="127" t="e">
        <f>+X54+X50+X48+X47+X46+X42+X38+X37+X36+X35+X34+X32+X30+X26+X25+X23+X19+X17+X13+#REF!+#REF!</f>
        <v>#REF!</v>
      </c>
    </row>
    <row r="57" spans="1:24" x14ac:dyDescent="0.3">
      <c r="A57" s="14"/>
      <c r="B57" s="147"/>
      <c r="C57" s="31"/>
      <c r="D57" s="35"/>
      <c r="E57" s="35">
        <f>+E56/D56</f>
        <v>0.62653707605646858</v>
      </c>
      <c r="F57" s="35">
        <f>+F56/D56</f>
        <v>8.4488680701160251E-2</v>
      </c>
      <c r="G57" s="132">
        <f>+G56/D56</f>
        <v>0.2889742432423712</v>
      </c>
      <c r="H57" s="7"/>
      <c r="V57" s="129"/>
      <c r="W57" s="57"/>
      <c r="X57" s="57"/>
    </row>
    <row r="58" spans="1:24" ht="14.4" x14ac:dyDescent="0.3">
      <c r="A58" s="47" t="s">
        <v>88</v>
      </c>
      <c r="B58" s="149" t="s">
        <v>92</v>
      </c>
      <c r="C58" s="48">
        <f>+D58/L1</f>
        <v>0.99999960239388908</v>
      </c>
      <c r="D58" s="49">
        <f>+D59+D60+D61</f>
        <v>226354.58</v>
      </c>
      <c r="E58" s="47"/>
      <c r="F58" s="47"/>
      <c r="G58" s="47"/>
      <c r="H58" s="7"/>
      <c r="V58" s="129"/>
      <c r="W58" s="57"/>
      <c r="X58" s="57"/>
    </row>
    <row r="59" spans="1:24" x14ac:dyDescent="0.3">
      <c r="A59" s="7" t="s">
        <v>89</v>
      </c>
      <c r="B59" s="8" t="s">
        <v>200</v>
      </c>
      <c r="C59" s="30">
        <v>1</v>
      </c>
      <c r="D59" s="34">
        <v>226354.58</v>
      </c>
      <c r="E59" s="7"/>
      <c r="F59" s="7"/>
      <c r="G59" s="7"/>
      <c r="H59" s="7"/>
      <c r="V59" s="129"/>
      <c r="W59" s="57"/>
      <c r="X59" s="57"/>
    </row>
    <row r="60" spans="1:24" x14ac:dyDescent="0.3">
      <c r="A60" s="7"/>
      <c r="B60" s="8"/>
      <c r="C60" s="30"/>
      <c r="D60" s="34"/>
      <c r="E60" s="7"/>
      <c r="F60" s="7"/>
      <c r="G60" s="7"/>
      <c r="H60" s="7"/>
      <c r="V60" s="107"/>
    </row>
    <row r="61" spans="1:24" x14ac:dyDescent="0.3">
      <c r="A61" s="7"/>
      <c r="B61" s="8"/>
      <c r="C61" s="30"/>
      <c r="D61" s="34"/>
      <c r="E61" s="7"/>
      <c r="F61" s="7"/>
      <c r="G61" s="7"/>
      <c r="H61" s="7"/>
      <c r="V61" s="107"/>
    </row>
    <row r="62" spans="1:24" x14ac:dyDescent="0.3">
      <c r="A62" s="20"/>
      <c r="B62" s="24"/>
      <c r="C62" s="39"/>
      <c r="D62" s="40"/>
      <c r="E62" s="20"/>
      <c r="F62" s="20"/>
      <c r="G62" s="20"/>
      <c r="H62" s="7"/>
      <c r="V62" s="107"/>
    </row>
    <row r="63" spans="1:24" ht="14.4" x14ac:dyDescent="0.3">
      <c r="A63" s="50" t="s">
        <v>109</v>
      </c>
      <c r="B63" s="150" t="s">
        <v>110</v>
      </c>
      <c r="C63" s="51">
        <v>1</v>
      </c>
      <c r="D63" s="52">
        <v>824499.7</v>
      </c>
      <c r="E63" s="53"/>
      <c r="F63" s="53"/>
      <c r="G63" s="53"/>
      <c r="H63" s="7"/>
      <c r="V63" s="107"/>
    </row>
    <row r="64" spans="1:24" x14ac:dyDescent="0.3">
      <c r="A64" s="7" t="s">
        <v>111</v>
      </c>
      <c r="B64" s="8" t="s">
        <v>201</v>
      </c>
      <c r="C64" s="30">
        <v>1</v>
      </c>
      <c r="D64" s="34">
        <v>782076.62</v>
      </c>
      <c r="E64" s="7"/>
      <c r="F64" s="7"/>
      <c r="G64" s="7"/>
      <c r="H64" s="7"/>
      <c r="V64" s="107"/>
    </row>
    <row r="65" spans="1:22" x14ac:dyDescent="0.3">
      <c r="A65" s="20" t="s">
        <v>111</v>
      </c>
      <c r="B65" s="24" t="s">
        <v>202</v>
      </c>
      <c r="C65" s="39"/>
      <c r="D65" s="40">
        <v>42423.08</v>
      </c>
      <c r="E65" s="20"/>
      <c r="F65" s="20"/>
      <c r="G65" s="20"/>
      <c r="H65" s="7"/>
      <c r="V65" s="107"/>
    </row>
    <row r="66" spans="1:22" ht="14.4" x14ac:dyDescent="0.3">
      <c r="A66" s="27" t="s">
        <v>93</v>
      </c>
      <c r="B66" s="151" t="s">
        <v>94</v>
      </c>
      <c r="C66" s="32">
        <f>+D66/20000</f>
        <v>1</v>
      </c>
      <c r="D66" s="38">
        <f>+D67</f>
        <v>20000</v>
      </c>
      <c r="E66" s="27"/>
      <c r="F66" s="27"/>
      <c r="G66" s="27"/>
      <c r="H66" s="7"/>
      <c r="V66" s="107"/>
    </row>
    <row r="67" spans="1:22" x14ac:dyDescent="0.3">
      <c r="A67" s="7" t="s">
        <v>93</v>
      </c>
      <c r="B67" s="8" t="s">
        <v>94</v>
      </c>
      <c r="C67" s="30">
        <f>+D67/20000</f>
        <v>1</v>
      </c>
      <c r="D67" s="13">
        <v>20000</v>
      </c>
      <c r="E67" s="7"/>
      <c r="F67" s="7"/>
      <c r="G67" s="7"/>
      <c r="H67" s="7"/>
      <c r="V67" s="107"/>
    </row>
    <row r="68" spans="1:22" x14ac:dyDescent="0.3">
      <c r="A68" s="14"/>
      <c r="B68" s="147"/>
      <c r="C68" s="15"/>
      <c r="D68" s="25"/>
      <c r="E68" s="15"/>
      <c r="F68" s="15"/>
      <c r="G68" s="25"/>
      <c r="H68" s="7"/>
      <c r="V68" s="107"/>
    </row>
    <row r="69" spans="1:22" x14ac:dyDescent="0.3">
      <c r="B69" s="152" t="s">
        <v>95</v>
      </c>
      <c r="C69" s="54"/>
      <c r="D69" s="55">
        <f>+D58+D56+D63+D66</f>
        <v>4981237.3899999997</v>
      </c>
      <c r="E69" s="56"/>
      <c r="F69" s="56"/>
      <c r="G69" s="56"/>
      <c r="V69" s="107"/>
    </row>
    <row r="70" spans="1:22" x14ac:dyDescent="0.3">
      <c r="B70" s="153"/>
      <c r="C70" s="23"/>
      <c r="D70" s="23"/>
      <c r="E70" s="23"/>
      <c r="F70" s="23"/>
      <c r="G70" s="23"/>
    </row>
    <row r="71" spans="1:22" x14ac:dyDescent="0.3">
      <c r="B71" s="154"/>
    </row>
    <row r="72" spans="1:22" ht="27.75" customHeight="1" x14ac:dyDescent="0.3">
      <c r="B72" s="154"/>
      <c r="C72" s="161" t="s">
        <v>97</v>
      </c>
      <c r="D72" s="162"/>
      <c r="E72" s="163"/>
      <c r="F72" s="161" t="s">
        <v>170</v>
      </c>
      <c r="G72" s="162"/>
      <c r="H72" s="163"/>
    </row>
    <row r="73" spans="1:22" ht="69" x14ac:dyDescent="0.3">
      <c r="A73" s="7" t="s">
        <v>0</v>
      </c>
      <c r="B73" s="155" t="s">
        <v>96</v>
      </c>
      <c r="C73" s="8" t="s">
        <v>101</v>
      </c>
      <c r="D73" s="58" t="s">
        <v>10</v>
      </c>
      <c r="E73" s="8" t="s">
        <v>98</v>
      </c>
      <c r="F73" s="110" t="s">
        <v>142</v>
      </c>
      <c r="G73" s="110" t="s">
        <v>168</v>
      </c>
      <c r="H73" s="110" t="s">
        <v>169</v>
      </c>
    </row>
    <row r="74" spans="1:22" x14ac:dyDescent="0.3">
      <c r="A74" s="7" t="s">
        <v>99</v>
      </c>
      <c r="B74" s="8" t="s">
        <v>149</v>
      </c>
      <c r="C74" s="59">
        <f>+D74/$R$1</f>
        <v>0.46944116409391001</v>
      </c>
      <c r="D74" s="64">
        <v>100000</v>
      </c>
      <c r="E74" s="13">
        <f>+D74</f>
        <v>100000</v>
      </c>
      <c r="F74" s="130">
        <v>0.5</v>
      </c>
      <c r="G74" s="13">
        <f>+H74-E74</f>
        <v>100000</v>
      </c>
      <c r="H74" s="13">
        <f>+E74*(1/F74)</f>
        <v>200000</v>
      </c>
    </row>
    <row r="75" spans="1:22" x14ac:dyDescent="0.3">
      <c r="A75" s="7" t="s">
        <v>100</v>
      </c>
      <c r="B75" s="8" t="s">
        <v>153</v>
      </c>
      <c r="C75" s="59">
        <f>+D75/$R$1</f>
        <v>0.42915616448542399</v>
      </c>
      <c r="D75" s="64">
        <v>91418.52</v>
      </c>
      <c r="E75" s="13">
        <f>+D75</f>
        <v>91418.52</v>
      </c>
      <c r="F75" s="130">
        <v>0.8</v>
      </c>
      <c r="G75" s="13">
        <f>+H75-E75</f>
        <v>22854.630000000005</v>
      </c>
      <c r="H75" s="13">
        <f>+E75*(1/F75)</f>
        <v>114273.15000000001</v>
      </c>
    </row>
    <row r="76" spans="1:22" x14ac:dyDescent="0.3">
      <c r="A76" s="7" t="s">
        <v>102</v>
      </c>
      <c r="B76" s="8" t="s">
        <v>115</v>
      </c>
      <c r="C76" s="59">
        <f>+D76/$R$1</f>
        <v>9.8582644459721105E-2</v>
      </c>
      <c r="D76" s="64">
        <f>13019.24+7980.76</f>
        <v>21000</v>
      </c>
      <c r="E76" s="13">
        <f>+D76</f>
        <v>21000</v>
      </c>
      <c r="F76" s="130">
        <v>1</v>
      </c>
      <c r="G76" s="13">
        <f>+H76-E76</f>
        <v>0</v>
      </c>
      <c r="H76" s="13">
        <f>+E76*(1/F76)</f>
        <v>21000</v>
      </c>
    </row>
    <row r="77" spans="1:22" x14ac:dyDescent="0.3">
      <c r="A77" s="26"/>
      <c r="B77" s="156" t="s">
        <v>98</v>
      </c>
      <c r="C77" s="60">
        <f>+D77/R1</f>
        <v>0.99717997303905515</v>
      </c>
      <c r="D77" s="65">
        <f>+D74+D75+D76</f>
        <v>212418.52000000002</v>
      </c>
      <c r="E77" s="12">
        <f>+E74+E75+E76</f>
        <v>212418.52000000002</v>
      </c>
      <c r="F77" s="131">
        <f>+G77/H77</f>
        <v>0.36643146043755664</v>
      </c>
      <c r="G77" s="37">
        <f>+G74+G75+G76</f>
        <v>122854.63</v>
      </c>
      <c r="H77" s="37">
        <f>+H74+H75+H76</f>
        <v>335273.15000000002</v>
      </c>
    </row>
    <row r="78" spans="1:22" ht="6" customHeight="1" x14ac:dyDescent="0.3">
      <c r="A78" s="14"/>
      <c r="B78" s="147"/>
      <c r="C78" s="15"/>
      <c r="D78" s="66"/>
      <c r="E78" s="62"/>
      <c r="F78" s="14"/>
      <c r="G78" s="15"/>
      <c r="H78" s="25"/>
    </row>
    <row r="79" spans="1:22" x14ac:dyDescent="0.3">
      <c r="B79" s="8" t="s">
        <v>103</v>
      </c>
      <c r="C79" s="61">
        <f>+D79/R1</f>
        <v>0.99717997303905515</v>
      </c>
      <c r="D79" s="67">
        <f>+D77</f>
        <v>212418.52000000002</v>
      </c>
      <c r="E79" s="63">
        <f>+E77</f>
        <v>212418.52000000002</v>
      </c>
      <c r="F79" s="57"/>
    </row>
    <row r="81" spans="5:6" x14ac:dyDescent="0.3">
      <c r="E81" s="98">
        <f>+D56+E79</f>
        <v>4122801.63</v>
      </c>
    </row>
    <row r="82" spans="5:6" x14ac:dyDescent="0.3">
      <c r="F82" s="98"/>
    </row>
  </sheetData>
  <mergeCells count="7">
    <mergeCell ref="A3:B3"/>
    <mergeCell ref="C3:D3"/>
    <mergeCell ref="F72:H72"/>
    <mergeCell ref="C72:E72"/>
    <mergeCell ref="V3:X3"/>
    <mergeCell ref="V5:X5"/>
    <mergeCell ref="E3:G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31" sqref="B31"/>
    </sheetView>
  </sheetViews>
  <sheetFormatPr defaultColWidth="9.109375" defaultRowHeight="13.8" x14ac:dyDescent="0.3"/>
  <cols>
    <col min="1" max="1" width="7.44140625" style="1" customWidth="1"/>
    <col min="2" max="2" width="65.33203125" style="1" customWidth="1"/>
    <col min="3" max="8" width="12.6640625" style="1" customWidth="1"/>
    <col min="9" max="9" width="12.44140625" style="1" bestFit="1" customWidth="1"/>
    <col min="10" max="16384" width="9.109375" style="1"/>
  </cols>
  <sheetData>
    <row r="1" spans="1:10" x14ac:dyDescent="0.3">
      <c r="D1" s="107"/>
      <c r="E1" s="107"/>
      <c r="F1" s="107"/>
      <c r="G1" s="107"/>
    </row>
    <row r="2" spans="1:10" x14ac:dyDescent="0.3">
      <c r="A2" s="20" t="s">
        <v>162</v>
      </c>
      <c r="B2" s="20" t="s">
        <v>1</v>
      </c>
      <c r="C2" s="109">
        <v>2016</v>
      </c>
      <c r="D2" s="109">
        <v>2017</v>
      </c>
      <c r="E2" s="109">
        <v>2018</v>
      </c>
      <c r="F2" s="109">
        <v>2019</v>
      </c>
      <c r="G2" s="109">
        <v>2020</v>
      </c>
      <c r="H2" s="109" t="s">
        <v>165</v>
      </c>
    </row>
    <row r="3" spans="1:10" x14ac:dyDescent="0.3">
      <c r="A3" s="7" t="s">
        <v>93</v>
      </c>
      <c r="B3" s="7" t="s">
        <v>94</v>
      </c>
      <c r="C3" s="13">
        <f>+$I$3*C12</f>
        <v>0</v>
      </c>
      <c r="D3" s="13">
        <f>+$I$3*D12</f>
        <v>20000</v>
      </c>
      <c r="E3" s="13">
        <f>+$I$3*E12</f>
        <v>0</v>
      </c>
      <c r="F3" s="13">
        <f>+$I$3*F12</f>
        <v>0</v>
      </c>
      <c r="G3" s="13">
        <f>+$I$3*G12</f>
        <v>0</v>
      </c>
      <c r="H3" s="13">
        <f t="shared" ref="H3:H8" si="0">+C3+D3+E3+F3+G3</f>
        <v>20000</v>
      </c>
      <c r="I3" s="2">
        <v>20000</v>
      </c>
      <c r="J3" s="98">
        <f t="shared" ref="J3:J8" si="1">+H3-I3</f>
        <v>0</v>
      </c>
    </row>
    <row r="4" spans="1:10" x14ac:dyDescent="0.3">
      <c r="A4" s="7" t="s">
        <v>90</v>
      </c>
      <c r="B4" s="7" t="s">
        <v>163</v>
      </c>
      <c r="C4" s="13">
        <f>+$I$4*C13</f>
        <v>0</v>
      </c>
      <c r="D4" s="13">
        <f>+$I$4*D13</f>
        <v>527959.38749999995</v>
      </c>
      <c r="E4" s="13">
        <f>+$I$4*E13</f>
        <v>950326.89750000008</v>
      </c>
      <c r="F4" s="13">
        <f>+$I$4*F13</f>
        <v>985524.19000000006</v>
      </c>
      <c r="G4" s="13">
        <f>+$I$4*G13</f>
        <v>1055918.7749999999</v>
      </c>
      <c r="H4" s="13">
        <f t="shared" si="0"/>
        <v>3519729.25</v>
      </c>
      <c r="I4" s="2">
        <f>+'Piano finanziario'!J1</f>
        <v>3519729.25</v>
      </c>
      <c r="J4" s="98">
        <f t="shared" si="1"/>
        <v>0</v>
      </c>
    </row>
    <row r="5" spans="1:10" x14ac:dyDescent="0.3">
      <c r="A5" s="7" t="s">
        <v>167</v>
      </c>
      <c r="B5" s="7" t="s">
        <v>164</v>
      </c>
      <c r="C5" s="13">
        <f>+$I$5*C14</f>
        <v>0</v>
      </c>
      <c r="D5" s="13">
        <f>+$I$5*D14</f>
        <v>0</v>
      </c>
      <c r="E5" s="13">
        <f>+$I$5*E14</f>
        <v>74556.733999999997</v>
      </c>
      <c r="F5" s="13">
        <f>+$I$5*F14</f>
        <v>74556.733999999997</v>
      </c>
      <c r="G5" s="13">
        <f>+$I$5*G14</f>
        <v>63905.771999999997</v>
      </c>
      <c r="H5" s="13">
        <f t="shared" si="0"/>
        <v>213019.24</v>
      </c>
      <c r="I5" s="2">
        <f>+'Piano finanziario'!R1</f>
        <v>213019.24</v>
      </c>
      <c r="J5" s="98">
        <f t="shared" si="1"/>
        <v>0</v>
      </c>
    </row>
    <row r="6" spans="1:10" x14ac:dyDescent="0.3">
      <c r="A6" s="7" t="s">
        <v>88</v>
      </c>
      <c r="B6" s="7" t="s">
        <v>92</v>
      </c>
      <c r="C6" s="13">
        <f>$I$6*C15</f>
        <v>0</v>
      </c>
      <c r="D6" s="13">
        <f>$I$6*D15</f>
        <v>13581.280200000001</v>
      </c>
      <c r="E6" s="13">
        <f>$I$6*E15</f>
        <v>72433.494400000011</v>
      </c>
      <c r="F6" s="13">
        <f>$I$6*F15</f>
        <v>72433.494400000011</v>
      </c>
      <c r="G6" s="13">
        <f>$I$6*G15</f>
        <v>67906.400999999998</v>
      </c>
      <c r="H6" s="13">
        <f t="shared" si="0"/>
        <v>226354.67000000004</v>
      </c>
      <c r="I6" s="2">
        <f>+'Piano finanziario'!L1</f>
        <v>226354.67</v>
      </c>
      <c r="J6" s="98">
        <f t="shared" si="1"/>
        <v>0</v>
      </c>
    </row>
    <row r="7" spans="1:10" x14ac:dyDescent="0.3">
      <c r="A7" s="7" t="s">
        <v>109</v>
      </c>
      <c r="B7" s="7" t="s">
        <v>110</v>
      </c>
      <c r="C7" s="13">
        <f>+$I$7*C16</f>
        <v>74636.892999999996</v>
      </c>
      <c r="D7" s="13">
        <f>+$I$7*D16</f>
        <v>186592.23249999998</v>
      </c>
      <c r="E7" s="13">
        <f>+$I$7*E16</f>
        <v>171664.85389999999</v>
      </c>
      <c r="F7" s="13">
        <f>+$I$7*F16</f>
        <v>164201.16459999999</v>
      </c>
      <c r="G7" s="13">
        <f>+$I$7*G16</f>
        <v>149273.78599999999</v>
      </c>
      <c r="H7" s="13">
        <f t="shared" si="0"/>
        <v>746368.92999999993</v>
      </c>
      <c r="I7" s="2">
        <f>+'Piano finanziario'!N1</f>
        <v>746368.92999999993</v>
      </c>
      <c r="J7" s="98">
        <f t="shared" si="1"/>
        <v>0</v>
      </c>
    </row>
    <row r="8" spans="1:10" x14ac:dyDescent="0.3">
      <c r="B8" s="105" t="s">
        <v>166</v>
      </c>
      <c r="C8" s="106">
        <f>+C3+C4+C5+C6+C7</f>
        <v>74636.892999999996</v>
      </c>
      <c r="D8" s="106">
        <f>+D3+D4+D5+D6+D7</f>
        <v>748132.90020000003</v>
      </c>
      <c r="E8" s="106">
        <f>+E3+E4+E5+E6+E7</f>
        <v>1268981.9798000001</v>
      </c>
      <c r="F8" s="106">
        <f>+F3+F4+F5+F6+F7</f>
        <v>1296715.5830000001</v>
      </c>
      <c r="G8" s="106">
        <f>+G3+G4+G5+G6+G7</f>
        <v>1337004.7339999999</v>
      </c>
      <c r="H8" s="13">
        <f t="shared" si="0"/>
        <v>4725472.09</v>
      </c>
      <c r="I8" s="98">
        <f>+I3+I4+I5+I6+I7</f>
        <v>4725472.09</v>
      </c>
      <c r="J8" s="98">
        <f t="shared" si="1"/>
        <v>0</v>
      </c>
    </row>
    <row r="11" spans="1:10" x14ac:dyDescent="0.3">
      <c r="A11" s="7" t="s">
        <v>162</v>
      </c>
      <c r="B11" s="7" t="s">
        <v>1</v>
      </c>
      <c r="C11" s="68">
        <v>2016</v>
      </c>
      <c r="D11" s="68">
        <v>2017</v>
      </c>
      <c r="E11" s="68">
        <v>2018</v>
      </c>
      <c r="F11" s="68">
        <v>2019</v>
      </c>
      <c r="G11" s="68">
        <v>2020</v>
      </c>
    </row>
    <row r="12" spans="1:10" x14ac:dyDescent="0.3">
      <c r="A12" s="7" t="s">
        <v>158</v>
      </c>
      <c r="B12" s="7" t="s">
        <v>94</v>
      </c>
      <c r="C12" s="59"/>
      <c r="D12" s="59">
        <v>1</v>
      </c>
      <c r="E12" s="59"/>
      <c r="F12" s="59"/>
      <c r="G12" s="59"/>
      <c r="H12" s="108">
        <f>+C12+D12+E12+F12+G12</f>
        <v>1</v>
      </c>
    </row>
    <row r="13" spans="1:10" x14ac:dyDescent="0.3">
      <c r="A13" s="7" t="s">
        <v>159</v>
      </c>
      <c r="B13" s="7" t="s">
        <v>163</v>
      </c>
      <c r="C13" s="59"/>
      <c r="D13" s="59">
        <v>0.15</v>
      </c>
      <c r="E13" s="59">
        <v>0.27</v>
      </c>
      <c r="F13" s="59">
        <v>0.28000000000000003</v>
      </c>
      <c r="G13" s="59">
        <v>0.3</v>
      </c>
      <c r="H13" s="108">
        <f>+C13+D13+E13+F13+G13</f>
        <v>1</v>
      </c>
    </row>
    <row r="14" spans="1:10" x14ac:dyDescent="0.3">
      <c r="A14" s="7" t="s">
        <v>159</v>
      </c>
      <c r="B14" s="7" t="s">
        <v>164</v>
      </c>
      <c r="C14" s="59"/>
      <c r="D14" s="59"/>
      <c r="E14" s="59">
        <v>0.35</v>
      </c>
      <c r="F14" s="59">
        <v>0.35</v>
      </c>
      <c r="G14" s="59">
        <v>0.3</v>
      </c>
      <c r="H14" s="108">
        <f>+C14+D14+E14+F14+G14</f>
        <v>1</v>
      </c>
    </row>
    <row r="15" spans="1:10" x14ac:dyDescent="0.3">
      <c r="A15" s="7" t="s">
        <v>160</v>
      </c>
      <c r="B15" s="7" t="s">
        <v>92</v>
      </c>
      <c r="C15" s="59"/>
      <c r="D15" s="59">
        <v>0.06</v>
      </c>
      <c r="E15" s="59">
        <v>0.32</v>
      </c>
      <c r="F15" s="59">
        <v>0.32</v>
      </c>
      <c r="G15" s="59">
        <v>0.3</v>
      </c>
      <c r="H15" s="108">
        <f>+C15+D15+E15+F15+G15</f>
        <v>1</v>
      </c>
    </row>
    <row r="16" spans="1:10" x14ac:dyDescent="0.3">
      <c r="A16" s="7" t="s">
        <v>161</v>
      </c>
      <c r="B16" s="7" t="s">
        <v>110</v>
      </c>
      <c r="C16" s="59">
        <v>0.1</v>
      </c>
      <c r="D16" s="59">
        <v>0.25</v>
      </c>
      <c r="E16" s="59">
        <v>0.23</v>
      </c>
      <c r="F16" s="59">
        <v>0.22</v>
      </c>
      <c r="G16" s="59">
        <v>0.2</v>
      </c>
      <c r="H16" s="108">
        <f>+C16+D16+E16+F16+G16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8" sqref="C28"/>
    </sheetView>
  </sheetViews>
  <sheetFormatPr defaultColWidth="9.109375" defaultRowHeight="13.8" x14ac:dyDescent="0.3"/>
  <cols>
    <col min="1" max="1" width="5.33203125" style="1" customWidth="1"/>
    <col min="2" max="2" width="80.88671875" style="1" customWidth="1"/>
    <col min="3" max="3" width="21.33203125" style="1" customWidth="1"/>
    <col min="4" max="4" width="9.109375" style="1"/>
    <col min="5" max="5" width="10" style="1" bestFit="1" customWidth="1"/>
    <col min="6" max="6" width="11" style="1" bestFit="1" customWidth="1"/>
    <col min="7" max="7" width="38.5546875" style="1" customWidth="1"/>
    <col min="8" max="9" width="9.109375" style="1"/>
    <col min="10" max="10" width="11" style="1" bestFit="1" customWidth="1"/>
    <col min="11" max="11" width="33.109375" style="1" customWidth="1"/>
    <col min="12" max="13" width="9.109375" style="1"/>
    <col min="14" max="14" width="11" style="1" bestFit="1" customWidth="1"/>
    <col min="15" max="15" width="29" style="1" customWidth="1"/>
    <col min="16" max="16384" width="9.109375" style="1"/>
  </cols>
  <sheetData>
    <row r="1" spans="1:18" x14ac:dyDescent="0.3">
      <c r="C1" s="168" t="s">
        <v>125</v>
      </c>
      <c r="D1" s="168"/>
      <c r="E1" s="168"/>
      <c r="F1" s="168"/>
      <c r="G1" s="168" t="s">
        <v>125</v>
      </c>
      <c r="H1" s="168"/>
      <c r="I1" s="168"/>
      <c r="J1" s="168"/>
      <c r="K1" s="168" t="s">
        <v>125</v>
      </c>
      <c r="L1" s="168"/>
      <c r="M1" s="168"/>
      <c r="N1" s="168"/>
      <c r="O1" s="168" t="s">
        <v>125</v>
      </c>
      <c r="P1" s="168"/>
      <c r="Q1" s="168"/>
      <c r="R1" s="168"/>
    </row>
    <row r="2" spans="1:18" ht="41.4" x14ac:dyDescent="0.3">
      <c r="A2" s="168" t="s">
        <v>11</v>
      </c>
      <c r="B2" s="165"/>
      <c r="C2" s="8" t="s">
        <v>123</v>
      </c>
      <c r="D2" s="8" t="s">
        <v>124</v>
      </c>
      <c r="E2" s="8" t="s">
        <v>126</v>
      </c>
      <c r="F2" s="8" t="s">
        <v>127</v>
      </c>
      <c r="G2" s="8" t="s">
        <v>123</v>
      </c>
      <c r="H2" s="8" t="s">
        <v>124</v>
      </c>
      <c r="I2" s="8" t="s">
        <v>146</v>
      </c>
      <c r="J2" s="8" t="s">
        <v>127</v>
      </c>
      <c r="K2" s="8" t="s">
        <v>123</v>
      </c>
      <c r="L2" s="8" t="s">
        <v>124</v>
      </c>
      <c r="M2" s="8" t="s">
        <v>144</v>
      </c>
      <c r="N2" s="8" t="s">
        <v>127</v>
      </c>
      <c r="O2" s="8" t="s">
        <v>123</v>
      </c>
      <c r="P2" s="8" t="s">
        <v>124</v>
      </c>
      <c r="Q2" s="8" t="s">
        <v>144</v>
      </c>
      <c r="R2" s="8" t="s">
        <v>127</v>
      </c>
    </row>
    <row r="3" spans="1:18" x14ac:dyDescent="0.3">
      <c r="A3" s="9" t="s">
        <v>0</v>
      </c>
      <c r="B3" s="83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3">
      <c r="A4" s="11">
        <v>1</v>
      </c>
      <c r="B4" s="84" t="s">
        <v>24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3">
      <c r="A5" s="18" t="s">
        <v>12</v>
      </c>
      <c r="B5" s="85" t="s">
        <v>41</v>
      </c>
      <c r="C5" s="92" t="s">
        <v>129</v>
      </c>
      <c r="D5" s="92" t="s">
        <v>128</v>
      </c>
      <c r="E5" s="94"/>
      <c r="F5" s="93" t="e">
        <f>+F6+F7+F8</f>
        <v>#REF!</v>
      </c>
      <c r="G5" s="92" t="s">
        <v>130</v>
      </c>
      <c r="H5" s="92" t="s">
        <v>131</v>
      </c>
      <c r="I5" s="92"/>
      <c r="J5" s="96" t="e">
        <f>+J6+J7+J8</f>
        <v>#REF!</v>
      </c>
      <c r="K5" s="92" t="s">
        <v>132</v>
      </c>
      <c r="L5" s="92" t="s">
        <v>131</v>
      </c>
      <c r="M5" s="92"/>
      <c r="N5" s="96" t="e">
        <f>+N6+N7+N8</f>
        <v>#REF!</v>
      </c>
      <c r="O5" s="92"/>
      <c r="P5" s="92"/>
      <c r="Q5" s="92"/>
      <c r="R5" s="92"/>
    </row>
    <row r="6" spans="1:18" hidden="1" x14ac:dyDescent="0.3">
      <c r="A6" s="7" t="s">
        <v>13</v>
      </c>
      <c r="B6" s="71" t="s">
        <v>114</v>
      </c>
      <c r="C6" s="7" t="s">
        <v>129</v>
      </c>
      <c r="D6" s="7" t="s">
        <v>128</v>
      </c>
      <c r="E6" s="37"/>
      <c r="F6" s="91" t="e">
        <f>+'Piano finanziario'!#REF!</f>
        <v>#REF!</v>
      </c>
      <c r="G6" s="7" t="s">
        <v>130</v>
      </c>
      <c r="H6" s="7" t="s">
        <v>131</v>
      </c>
      <c r="I6" s="7">
        <v>7500</v>
      </c>
      <c r="J6" s="95" t="e">
        <f>+F6/I6</f>
        <v>#REF!</v>
      </c>
      <c r="K6" s="7" t="s">
        <v>132</v>
      </c>
      <c r="L6" s="7" t="s">
        <v>131</v>
      </c>
      <c r="M6" s="7">
        <v>15</v>
      </c>
      <c r="N6" s="97" t="e">
        <f>+M6*J6</f>
        <v>#REF!</v>
      </c>
      <c r="O6" s="7"/>
      <c r="P6" s="7"/>
      <c r="Q6" s="7"/>
      <c r="R6" s="7"/>
    </row>
    <row r="7" spans="1:18" hidden="1" x14ac:dyDescent="0.3">
      <c r="A7" s="7" t="s">
        <v>14</v>
      </c>
      <c r="B7" s="71" t="s">
        <v>15</v>
      </c>
      <c r="C7" s="7" t="s">
        <v>129</v>
      </c>
      <c r="D7" s="7" t="s">
        <v>128</v>
      </c>
      <c r="E7" s="37"/>
      <c r="F7" s="91" t="e">
        <f>+'Piano finanziario'!#REF!</f>
        <v>#REF!</v>
      </c>
      <c r="G7" s="7" t="s">
        <v>130</v>
      </c>
      <c r="H7" s="7" t="s">
        <v>131</v>
      </c>
      <c r="I7" s="7">
        <v>7500</v>
      </c>
      <c r="J7" s="95" t="e">
        <f>+F7/I7</f>
        <v>#REF!</v>
      </c>
      <c r="K7" s="7" t="s">
        <v>132</v>
      </c>
      <c r="L7" s="7" t="s">
        <v>131</v>
      </c>
      <c r="M7" s="7">
        <v>15</v>
      </c>
      <c r="N7" s="97" t="e">
        <f>+M7*J7</f>
        <v>#REF!</v>
      </c>
      <c r="O7" s="7"/>
      <c r="P7" s="7"/>
      <c r="Q7" s="7"/>
      <c r="R7" s="7"/>
    </row>
    <row r="8" spans="1:18" hidden="1" x14ac:dyDescent="0.3">
      <c r="A8" s="7" t="s">
        <v>16</v>
      </c>
      <c r="B8" s="71" t="s">
        <v>17</v>
      </c>
      <c r="C8" s="7" t="s">
        <v>129</v>
      </c>
      <c r="D8" s="7" t="s">
        <v>128</v>
      </c>
      <c r="E8" s="37"/>
      <c r="F8" s="91" t="e">
        <f>+'Piano finanziario'!#REF!</f>
        <v>#REF!</v>
      </c>
      <c r="G8" s="7" t="s">
        <v>130</v>
      </c>
      <c r="H8" s="7" t="s">
        <v>131</v>
      </c>
      <c r="I8" s="7">
        <v>7500</v>
      </c>
      <c r="J8" s="95" t="e">
        <f>+F8/I8</f>
        <v>#REF!</v>
      </c>
      <c r="K8" s="7" t="s">
        <v>132</v>
      </c>
      <c r="L8" s="7" t="s">
        <v>131</v>
      </c>
      <c r="M8" s="7">
        <v>15</v>
      </c>
      <c r="N8" s="97" t="e">
        <f>+M8*J8</f>
        <v>#REF!</v>
      </c>
      <c r="O8" s="7"/>
      <c r="P8" s="7"/>
      <c r="Q8" s="7"/>
      <c r="R8" s="7"/>
    </row>
    <row r="9" spans="1:18" x14ac:dyDescent="0.3">
      <c r="A9" s="7" t="s">
        <v>13</v>
      </c>
      <c r="B9" s="71" t="s">
        <v>116</v>
      </c>
      <c r="C9" s="7" t="s">
        <v>129</v>
      </c>
      <c r="D9" s="7" t="s">
        <v>128</v>
      </c>
      <c r="E9" s="37"/>
      <c r="F9" s="91" t="e">
        <f>+'Piano finanziario'!#REF!</f>
        <v>#REF!</v>
      </c>
      <c r="G9" s="7" t="s">
        <v>130</v>
      </c>
      <c r="H9" s="7" t="s">
        <v>131</v>
      </c>
      <c r="I9" s="7">
        <v>7500</v>
      </c>
      <c r="J9" s="97" t="e">
        <f>+J6+J7+J8</f>
        <v>#REF!</v>
      </c>
      <c r="K9" s="7" t="s">
        <v>132</v>
      </c>
      <c r="L9" s="7" t="s">
        <v>131</v>
      </c>
      <c r="M9" s="7">
        <v>15</v>
      </c>
      <c r="N9" s="97" t="e">
        <f>+N6+N7+N8</f>
        <v>#REF!</v>
      </c>
      <c r="O9" s="7"/>
      <c r="P9" s="7"/>
      <c r="Q9" s="7"/>
      <c r="R9" s="7"/>
    </row>
    <row r="10" spans="1:18" x14ac:dyDescent="0.3">
      <c r="A10" s="18" t="s">
        <v>18</v>
      </c>
      <c r="B10" s="85" t="s">
        <v>42</v>
      </c>
      <c r="C10" s="92" t="s">
        <v>129</v>
      </c>
      <c r="D10" s="92" t="s">
        <v>128</v>
      </c>
      <c r="E10" s="92"/>
      <c r="F10" s="93">
        <f>+F11+F12+F13</f>
        <v>140000</v>
      </c>
      <c r="G10" s="92" t="s">
        <v>130</v>
      </c>
      <c r="H10" s="92" t="s">
        <v>131</v>
      </c>
      <c r="I10" s="92"/>
      <c r="J10" s="93">
        <f>+J11+J12+J13</f>
        <v>12.727272727272727</v>
      </c>
      <c r="K10" s="92" t="s">
        <v>132</v>
      </c>
      <c r="L10" s="92" t="s">
        <v>131</v>
      </c>
      <c r="M10" s="92"/>
      <c r="N10" s="93">
        <f>+N11+N12+N13</f>
        <v>190.90909090909091</v>
      </c>
      <c r="O10" s="92"/>
      <c r="P10" s="92"/>
      <c r="Q10" s="92"/>
      <c r="R10" s="92"/>
    </row>
    <row r="11" spans="1:18" hidden="1" x14ac:dyDescent="0.3">
      <c r="A11" s="7" t="s">
        <v>19</v>
      </c>
      <c r="B11" s="71" t="s">
        <v>22</v>
      </c>
      <c r="C11" s="7" t="s">
        <v>129</v>
      </c>
      <c r="D11" s="7" t="s">
        <v>128</v>
      </c>
      <c r="E11" s="7"/>
      <c r="F11" s="91">
        <f>+'Piano finanziario'!D7</f>
        <v>40000</v>
      </c>
      <c r="G11" s="7" t="s">
        <v>130</v>
      </c>
      <c r="H11" s="7" t="s">
        <v>131</v>
      </c>
      <c r="I11" s="7">
        <v>11000</v>
      </c>
      <c r="J11" s="91">
        <f>+F11/I11</f>
        <v>3.6363636363636362</v>
      </c>
      <c r="K11" s="7" t="s">
        <v>132</v>
      </c>
      <c r="L11" s="7" t="s">
        <v>131</v>
      </c>
      <c r="M11" s="7">
        <v>15</v>
      </c>
      <c r="N11" s="91">
        <f>+M11*J11</f>
        <v>54.545454545454547</v>
      </c>
      <c r="O11" s="7"/>
      <c r="P11" s="7"/>
      <c r="Q11" s="7"/>
      <c r="R11" s="7"/>
    </row>
    <row r="12" spans="1:18" hidden="1" x14ac:dyDescent="0.3">
      <c r="A12" s="7" t="s">
        <v>20</v>
      </c>
      <c r="B12" s="71" t="s">
        <v>25</v>
      </c>
      <c r="C12" s="7" t="s">
        <v>129</v>
      </c>
      <c r="D12" s="7" t="s">
        <v>128</v>
      </c>
      <c r="E12" s="7"/>
      <c r="F12" s="91">
        <f>+'Piano finanziario'!D8</f>
        <v>80000</v>
      </c>
      <c r="G12" s="7" t="s">
        <v>130</v>
      </c>
      <c r="H12" s="7" t="s">
        <v>131</v>
      </c>
      <c r="I12" s="7">
        <v>11000</v>
      </c>
      <c r="J12" s="91">
        <f>+F12/I12</f>
        <v>7.2727272727272725</v>
      </c>
      <c r="K12" s="7" t="s">
        <v>132</v>
      </c>
      <c r="L12" s="7" t="s">
        <v>131</v>
      </c>
      <c r="M12" s="7">
        <v>15</v>
      </c>
      <c r="N12" s="91">
        <f>+M12*J12</f>
        <v>109.09090909090909</v>
      </c>
      <c r="O12" s="7"/>
      <c r="P12" s="7"/>
      <c r="Q12" s="7"/>
      <c r="R12" s="7"/>
    </row>
    <row r="13" spans="1:18" hidden="1" x14ac:dyDescent="0.3">
      <c r="A13" s="7" t="s">
        <v>21</v>
      </c>
      <c r="B13" s="71" t="s">
        <v>23</v>
      </c>
      <c r="C13" s="7" t="s">
        <v>129</v>
      </c>
      <c r="D13" s="7" t="s">
        <v>128</v>
      </c>
      <c r="E13" s="7"/>
      <c r="F13" s="91">
        <f>+'Piano finanziario'!D9</f>
        <v>20000</v>
      </c>
      <c r="G13" s="7" t="s">
        <v>130</v>
      </c>
      <c r="H13" s="7" t="s">
        <v>131</v>
      </c>
      <c r="I13" s="7">
        <v>11000</v>
      </c>
      <c r="J13" s="91">
        <f>+F13/I13</f>
        <v>1.8181818181818181</v>
      </c>
      <c r="K13" s="7" t="s">
        <v>132</v>
      </c>
      <c r="L13" s="7" t="s">
        <v>131</v>
      </c>
      <c r="M13" s="7">
        <v>15</v>
      </c>
      <c r="N13" s="91">
        <f>+M13*J13</f>
        <v>27.272727272727273</v>
      </c>
      <c r="O13" s="7"/>
      <c r="P13" s="7"/>
      <c r="Q13" s="7"/>
      <c r="R13" s="7"/>
    </row>
    <row r="14" spans="1:18" x14ac:dyDescent="0.3">
      <c r="A14" s="7" t="s">
        <v>19</v>
      </c>
      <c r="B14" s="71" t="s">
        <v>117</v>
      </c>
      <c r="C14" s="7" t="s">
        <v>129</v>
      </c>
      <c r="D14" s="7" t="s">
        <v>128</v>
      </c>
      <c r="E14" s="7"/>
      <c r="F14" s="91" t="e">
        <f>+'Piano finanziario'!#REF!</f>
        <v>#REF!</v>
      </c>
      <c r="G14" s="7" t="s">
        <v>130</v>
      </c>
      <c r="H14" s="7" t="s">
        <v>131</v>
      </c>
      <c r="I14" s="7">
        <v>11000</v>
      </c>
      <c r="J14" s="91">
        <f>+J11+J12+J13</f>
        <v>12.727272727272727</v>
      </c>
      <c r="K14" s="7" t="s">
        <v>132</v>
      </c>
      <c r="L14" s="7" t="s">
        <v>131</v>
      </c>
      <c r="M14" s="7">
        <v>15</v>
      </c>
      <c r="N14" s="91">
        <f>+N11+N12+N13</f>
        <v>190.90909090909091</v>
      </c>
      <c r="O14" s="7"/>
      <c r="P14" s="7"/>
      <c r="Q14" s="7"/>
      <c r="R14" s="7"/>
    </row>
    <row r="15" spans="1:18" x14ac:dyDescent="0.3">
      <c r="A15" s="14"/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3">
      <c r="A16" s="11">
        <v>3</v>
      </c>
      <c r="B16" s="84" t="s">
        <v>36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3">
      <c r="A17" s="18" t="s">
        <v>27</v>
      </c>
      <c r="B17" s="86" t="s">
        <v>43</v>
      </c>
      <c r="C17" s="92" t="s">
        <v>129</v>
      </c>
      <c r="D17" s="92" t="s">
        <v>128</v>
      </c>
      <c r="E17" s="92"/>
      <c r="F17" s="100">
        <f>+'Piano finanziario'!D12</f>
        <v>90000</v>
      </c>
      <c r="G17" s="92" t="s">
        <v>136</v>
      </c>
      <c r="H17" s="92" t="s">
        <v>137</v>
      </c>
      <c r="I17" s="92">
        <f>1200*3</f>
        <v>3600</v>
      </c>
      <c r="J17" s="96">
        <f>+F17/I17</f>
        <v>25</v>
      </c>
      <c r="K17" s="92"/>
      <c r="L17" s="92"/>
      <c r="M17" s="92"/>
      <c r="N17" s="92"/>
      <c r="O17" s="92"/>
      <c r="P17" s="92"/>
      <c r="Q17" s="92"/>
      <c r="R17" s="92"/>
    </row>
    <row r="18" spans="1:18" x14ac:dyDescent="0.3">
      <c r="A18" s="7" t="s">
        <v>28</v>
      </c>
      <c r="B18" s="87" t="s">
        <v>26</v>
      </c>
      <c r="C18" s="7" t="s">
        <v>129</v>
      </c>
      <c r="D18" s="7" t="s">
        <v>128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3">
      <c r="A19" s="14"/>
      <c r="B19" s="1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3">
      <c r="A20" s="11">
        <v>4</v>
      </c>
      <c r="B20" s="84" t="s">
        <v>35</v>
      </c>
      <c r="C20" s="7"/>
      <c r="D20" s="7"/>
      <c r="E20" s="7"/>
      <c r="F20" s="7"/>
      <c r="G20" s="7"/>
      <c r="H20" s="7"/>
      <c r="I20" s="7"/>
      <c r="J20" s="37"/>
      <c r="K20" s="7"/>
      <c r="L20" s="7"/>
      <c r="M20" s="7"/>
      <c r="N20" s="7"/>
      <c r="O20" s="7"/>
      <c r="P20" s="7"/>
      <c r="Q20" s="7"/>
      <c r="R20" s="7"/>
    </row>
    <row r="21" spans="1:18" x14ac:dyDescent="0.3">
      <c r="A21" s="33" t="s">
        <v>29</v>
      </c>
      <c r="B21" s="85" t="s">
        <v>44</v>
      </c>
      <c r="C21" s="92" t="s">
        <v>129</v>
      </c>
      <c r="D21" s="92" t="s">
        <v>128</v>
      </c>
      <c r="E21" s="92"/>
      <c r="F21" s="96">
        <f>+'Piano finanziario'!D16</f>
        <v>400000</v>
      </c>
      <c r="G21" s="92" t="s">
        <v>134</v>
      </c>
      <c r="H21" s="92" t="s">
        <v>128</v>
      </c>
      <c r="I21" s="92">
        <v>65</v>
      </c>
      <c r="J21" s="101">
        <f>+F21*(1/I21)*100</f>
        <v>615384.61538461538</v>
      </c>
      <c r="K21" s="92" t="s">
        <v>135</v>
      </c>
      <c r="L21" s="92" t="s">
        <v>131</v>
      </c>
      <c r="M21" s="92">
        <v>25000</v>
      </c>
      <c r="N21" s="96">
        <f>+F21/M21</f>
        <v>16</v>
      </c>
      <c r="O21" s="92" t="s">
        <v>143</v>
      </c>
      <c r="P21" s="92" t="s">
        <v>137</v>
      </c>
      <c r="Q21" s="92">
        <v>5</v>
      </c>
      <c r="R21" s="96">
        <f>+Q21*N21</f>
        <v>80</v>
      </c>
    </row>
    <row r="22" spans="1:18" x14ac:dyDescent="0.3">
      <c r="A22" s="41" t="s">
        <v>30</v>
      </c>
      <c r="B22" s="88" t="s">
        <v>31</v>
      </c>
      <c r="C22" s="7" t="s">
        <v>129</v>
      </c>
      <c r="D22" s="7"/>
      <c r="E22" s="7"/>
      <c r="F22" s="95">
        <f>+'Piano finanziario'!D17</f>
        <v>400000</v>
      </c>
      <c r="G22" s="7" t="s">
        <v>134</v>
      </c>
      <c r="H22" s="7" t="s">
        <v>128</v>
      </c>
      <c r="I22" s="7">
        <v>65</v>
      </c>
      <c r="J22" s="13">
        <f>+F22*(1/I22)*100</f>
        <v>615384.61538461538</v>
      </c>
      <c r="K22" s="7" t="s">
        <v>135</v>
      </c>
      <c r="L22" s="7" t="s">
        <v>131</v>
      </c>
      <c r="M22" s="7">
        <v>25000</v>
      </c>
      <c r="N22" s="7">
        <f>+F22/M22</f>
        <v>16</v>
      </c>
      <c r="O22" s="7" t="s">
        <v>133</v>
      </c>
      <c r="P22" s="7" t="s">
        <v>145</v>
      </c>
      <c r="Q22" s="7">
        <v>5</v>
      </c>
      <c r="R22" s="7">
        <f>+Q22*N22</f>
        <v>80</v>
      </c>
    </row>
    <row r="23" spans="1:18" ht="27.6" x14ac:dyDescent="0.3">
      <c r="A23" s="33" t="s">
        <v>32</v>
      </c>
      <c r="B23" s="86" t="s">
        <v>67</v>
      </c>
      <c r="C23" s="92" t="s">
        <v>129</v>
      </c>
      <c r="D23" s="92" t="s">
        <v>128</v>
      </c>
      <c r="E23" s="92"/>
      <c r="F23" s="96">
        <f>+'Piano finanziario'!D18</f>
        <v>100000</v>
      </c>
      <c r="G23" s="92" t="s">
        <v>134</v>
      </c>
      <c r="H23" s="92" t="s">
        <v>128</v>
      </c>
      <c r="I23" s="92">
        <v>100</v>
      </c>
      <c r="J23" s="101">
        <f>+F23*(1/I23)*100</f>
        <v>100000</v>
      </c>
      <c r="K23" s="92" t="s">
        <v>135</v>
      </c>
      <c r="L23" s="92" t="s">
        <v>131</v>
      </c>
      <c r="M23" s="92">
        <v>11000</v>
      </c>
      <c r="N23" s="93">
        <f>+J23/M23</f>
        <v>9.0909090909090917</v>
      </c>
      <c r="O23" s="92"/>
      <c r="P23" s="92"/>
      <c r="Q23" s="92"/>
      <c r="R23" s="92"/>
    </row>
    <row r="24" spans="1:18" x14ac:dyDescent="0.3">
      <c r="A24" s="22" t="s">
        <v>33</v>
      </c>
      <c r="B24" s="87" t="s">
        <v>34</v>
      </c>
      <c r="C24" s="7" t="s">
        <v>129</v>
      </c>
      <c r="D24" s="7" t="s">
        <v>128</v>
      </c>
      <c r="E24" s="7"/>
      <c r="F24" s="95">
        <f>+'Piano finanziario'!D19</f>
        <v>100000</v>
      </c>
      <c r="G24" s="7" t="s">
        <v>134</v>
      </c>
      <c r="H24" s="7" t="s">
        <v>128</v>
      </c>
      <c r="I24" s="7">
        <v>100</v>
      </c>
      <c r="J24" s="13">
        <f>+F24*(1/I24)*100</f>
        <v>100000</v>
      </c>
      <c r="K24" s="7" t="s">
        <v>135</v>
      </c>
      <c r="L24" s="7"/>
      <c r="M24" s="7"/>
      <c r="N24" s="7"/>
      <c r="O24" s="7"/>
      <c r="P24" s="7"/>
      <c r="Q24" s="7"/>
      <c r="R24" s="7"/>
    </row>
    <row r="25" spans="1:18" x14ac:dyDescent="0.3">
      <c r="A25" s="14"/>
      <c r="B25" s="15"/>
      <c r="C25" s="20"/>
      <c r="D25" s="20"/>
      <c r="E25" s="20"/>
      <c r="F25" s="10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3">
      <c r="A26" s="11">
        <v>6</v>
      </c>
      <c r="B26" s="84" t="s">
        <v>37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3">
      <c r="A27" s="33" t="s">
        <v>38</v>
      </c>
      <c r="B27" s="85" t="s">
        <v>45</v>
      </c>
      <c r="C27" s="92" t="s">
        <v>129</v>
      </c>
      <c r="D27" s="92" t="s">
        <v>128</v>
      </c>
      <c r="E27" s="92"/>
      <c r="F27" s="102">
        <f>+'Piano finanziario'!D22</f>
        <v>480000</v>
      </c>
      <c r="G27" s="92"/>
      <c r="H27" s="92"/>
      <c r="I27" s="92"/>
      <c r="J27" s="92"/>
      <c r="K27" s="92" t="s">
        <v>138</v>
      </c>
      <c r="L27" s="92" t="s">
        <v>137</v>
      </c>
      <c r="M27" s="92">
        <v>30000</v>
      </c>
      <c r="N27" s="92"/>
      <c r="O27" s="92"/>
      <c r="P27" s="92"/>
      <c r="Q27" s="92"/>
      <c r="R27" s="92"/>
    </row>
    <row r="28" spans="1:18" ht="41.4" x14ac:dyDescent="0.3">
      <c r="A28" s="22" t="s">
        <v>39</v>
      </c>
      <c r="B28" s="87" t="s">
        <v>112</v>
      </c>
      <c r="C28" s="7" t="s">
        <v>129</v>
      </c>
      <c r="D28" s="7" t="s">
        <v>128</v>
      </c>
      <c r="E28" s="7"/>
      <c r="F28" s="95">
        <f>+'Piano finanziario'!D23</f>
        <v>480000</v>
      </c>
      <c r="G28" s="7"/>
      <c r="H28" s="7"/>
      <c r="I28" s="7"/>
      <c r="J28" s="7"/>
      <c r="K28" s="7" t="s">
        <v>138</v>
      </c>
      <c r="L28" s="7" t="s">
        <v>137</v>
      </c>
      <c r="M28" s="7">
        <v>30000</v>
      </c>
      <c r="N28" s="91">
        <f>+F27/M28</f>
        <v>16</v>
      </c>
      <c r="O28" s="7" t="s">
        <v>147</v>
      </c>
      <c r="P28" s="7" t="s">
        <v>148</v>
      </c>
      <c r="Q28" s="7">
        <v>1.5</v>
      </c>
      <c r="R28" s="7">
        <f>+Q28*N28</f>
        <v>24</v>
      </c>
    </row>
    <row r="29" spans="1:18" x14ac:dyDescent="0.3">
      <c r="A29" s="18" t="s">
        <v>40</v>
      </c>
      <c r="B29" s="85" t="s">
        <v>47</v>
      </c>
      <c r="C29" s="92" t="s">
        <v>129</v>
      </c>
      <c r="D29" s="92" t="s">
        <v>128</v>
      </c>
      <c r="E29" s="92"/>
      <c r="F29" s="102">
        <f>+'Piano finanziario'!D24</f>
        <v>460000</v>
      </c>
      <c r="G29" s="92"/>
      <c r="H29" s="92"/>
      <c r="I29" s="92"/>
      <c r="J29" s="92"/>
      <c r="K29" s="92" t="s">
        <v>138</v>
      </c>
      <c r="L29" s="92" t="s">
        <v>137</v>
      </c>
      <c r="M29" s="92"/>
      <c r="N29" s="92"/>
      <c r="O29" s="92"/>
      <c r="P29" s="92"/>
      <c r="Q29" s="92"/>
      <c r="R29" s="92"/>
    </row>
    <row r="30" spans="1:18" x14ac:dyDescent="0.3">
      <c r="A30" s="7" t="s">
        <v>46</v>
      </c>
      <c r="B30" s="71" t="s">
        <v>48</v>
      </c>
      <c r="C30" s="7" t="s">
        <v>129</v>
      </c>
      <c r="D30" s="7" t="s">
        <v>128</v>
      </c>
      <c r="E30" s="7"/>
      <c r="F30" s="95">
        <f>+'Piano finanziario'!D25</f>
        <v>340000</v>
      </c>
      <c r="G30" s="7" t="s">
        <v>134</v>
      </c>
      <c r="H30" s="7" t="s">
        <v>128</v>
      </c>
      <c r="I30" s="7">
        <v>50</v>
      </c>
      <c r="J30" s="95">
        <f>+F30*(1/I30)*100</f>
        <v>680000</v>
      </c>
      <c r="K30" s="7" t="s">
        <v>138</v>
      </c>
      <c r="L30" s="7" t="s">
        <v>137</v>
      </c>
      <c r="M30" s="7">
        <v>44000</v>
      </c>
      <c r="N30" s="91">
        <f>+J30/M30</f>
        <v>15.454545454545455</v>
      </c>
      <c r="O30" s="7" t="s">
        <v>147</v>
      </c>
      <c r="P30" s="7" t="s">
        <v>148</v>
      </c>
      <c r="Q30" s="7">
        <v>0.8</v>
      </c>
      <c r="R30" s="7">
        <f>+Q30*N30</f>
        <v>12.363636363636365</v>
      </c>
    </row>
    <row r="31" spans="1:18" ht="27.6" x14ac:dyDescent="0.3">
      <c r="A31" s="7" t="s">
        <v>49</v>
      </c>
      <c r="B31" s="87" t="s">
        <v>66</v>
      </c>
      <c r="C31" s="7" t="s">
        <v>129</v>
      </c>
      <c r="D31" s="7" t="s">
        <v>128</v>
      </c>
      <c r="E31" s="7"/>
      <c r="F31" s="95">
        <f>+'Piano finanziario'!D26</f>
        <v>120000</v>
      </c>
      <c r="G31" s="7" t="s">
        <v>134</v>
      </c>
      <c r="H31" s="7" t="s">
        <v>128</v>
      </c>
      <c r="I31" s="7">
        <v>50</v>
      </c>
      <c r="J31" s="95">
        <f>+F31*(1/I31)*100</f>
        <v>240000</v>
      </c>
      <c r="K31" s="7" t="s">
        <v>138</v>
      </c>
      <c r="L31" s="7" t="s">
        <v>137</v>
      </c>
      <c r="M31" s="7">
        <v>25000</v>
      </c>
      <c r="N31" s="91">
        <f>+J31/M31</f>
        <v>9.6</v>
      </c>
      <c r="O31" s="7" t="s">
        <v>147</v>
      </c>
      <c r="P31" s="7" t="s">
        <v>148</v>
      </c>
      <c r="Q31" s="7">
        <v>1.1000000000000001</v>
      </c>
      <c r="R31" s="91">
        <f>+Q31*N31</f>
        <v>10.56</v>
      </c>
    </row>
    <row r="32" spans="1:18" x14ac:dyDescent="0.3">
      <c r="A32" s="14"/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3">
      <c r="A33" s="11">
        <v>7</v>
      </c>
      <c r="B33" s="84" t="s">
        <v>50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41.4" x14ac:dyDescent="0.3">
      <c r="A34" s="33" t="s">
        <v>51</v>
      </c>
      <c r="B34" s="86" t="s">
        <v>52</v>
      </c>
      <c r="C34" s="92" t="s">
        <v>129</v>
      </c>
      <c r="D34" s="92" t="s">
        <v>128</v>
      </c>
      <c r="E34" s="92"/>
      <c r="F34" s="92"/>
      <c r="G34" s="92" t="s">
        <v>134</v>
      </c>
      <c r="H34" s="92" t="s">
        <v>128</v>
      </c>
      <c r="I34" s="92"/>
      <c r="J34" s="92"/>
      <c r="K34" s="92" t="s">
        <v>135</v>
      </c>
      <c r="L34" s="92"/>
      <c r="M34" s="92"/>
      <c r="N34" s="92"/>
      <c r="O34" s="92"/>
      <c r="P34" s="92"/>
      <c r="Q34" s="92"/>
      <c r="R34" s="92"/>
    </row>
    <row r="35" spans="1:18" ht="27.6" x14ac:dyDescent="0.3">
      <c r="A35" s="7" t="s">
        <v>53</v>
      </c>
      <c r="B35" s="87" t="s">
        <v>107</v>
      </c>
      <c r="C35" s="7" t="s">
        <v>129</v>
      </c>
      <c r="D35" s="7" t="s">
        <v>128</v>
      </c>
      <c r="E35" s="7"/>
      <c r="F35" s="37">
        <f>+'Piano finanziario'!D30</f>
        <v>100383.11</v>
      </c>
      <c r="G35" s="7" t="s">
        <v>134</v>
      </c>
      <c r="H35" s="7" t="s">
        <v>128</v>
      </c>
      <c r="I35" s="7">
        <v>100</v>
      </c>
      <c r="J35" s="95">
        <f>+F35*(1/I35)*100</f>
        <v>100383.11</v>
      </c>
      <c r="K35" s="7" t="s">
        <v>135</v>
      </c>
      <c r="L35" s="7" t="s">
        <v>145</v>
      </c>
      <c r="M35" s="7">
        <v>10000</v>
      </c>
      <c r="N35" s="7">
        <f>+J35/M35</f>
        <v>10.038311</v>
      </c>
      <c r="O35" s="7"/>
      <c r="P35" s="7"/>
      <c r="Q35" s="7"/>
      <c r="R35" s="7"/>
    </row>
    <row r="36" spans="1:18" ht="27.6" x14ac:dyDescent="0.3">
      <c r="A36" s="18" t="s">
        <v>54</v>
      </c>
      <c r="B36" s="86" t="s">
        <v>55</v>
      </c>
      <c r="C36" s="92" t="s">
        <v>129</v>
      </c>
      <c r="D36" s="92" t="s">
        <v>128</v>
      </c>
      <c r="E36" s="92"/>
      <c r="F36" s="92"/>
      <c r="G36" s="92" t="s">
        <v>134</v>
      </c>
      <c r="H36" s="92" t="s">
        <v>128</v>
      </c>
      <c r="I36" s="92"/>
      <c r="J36" s="92"/>
      <c r="K36" s="92" t="s">
        <v>135</v>
      </c>
      <c r="L36" s="92"/>
      <c r="M36" s="92"/>
      <c r="N36" s="92"/>
      <c r="O36" s="92"/>
      <c r="P36" s="92"/>
      <c r="Q36" s="92"/>
      <c r="R36" s="92"/>
    </row>
    <row r="37" spans="1:18" ht="41.4" x14ac:dyDescent="0.3">
      <c r="A37" s="7" t="s">
        <v>56</v>
      </c>
      <c r="B37" s="87" t="s">
        <v>58</v>
      </c>
      <c r="C37" s="7" t="s">
        <v>129</v>
      </c>
      <c r="D37" s="7" t="s">
        <v>128</v>
      </c>
      <c r="E37" s="7"/>
      <c r="F37" s="37">
        <f>+'Piano finanziario'!D32</f>
        <v>400000</v>
      </c>
      <c r="G37" s="7" t="s">
        <v>134</v>
      </c>
      <c r="H37" s="7" t="s">
        <v>128</v>
      </c>
      <c r="I37" s="7">
        <v>100</v>
      </c>
      <c r="J37" s="95">
        <f>+F37*(1/I37)*100</f>
        <v>400000</v>
      </c>
      <c r="K37" s="7" t="s">
        <v>135</v>
      </c>
      <c r="L37" s="7" t="s">
        <v>145</v>
      </c>
      <c r="M37" s="7">
        <v>42000</v>
      </c>
      <c r="N37" s="91">
        <f>+J37/M37</f>
        <v>9.5238095238095237</v>
      </c>
      <c r="O37" s="7"/>
      <c r="P37" s="7"/>
      <c r="Q37" s="7"/>
      <c r="R37" s="7"/>
    </row>
    <row r="38" spans="1:18" ht="55.2" x14ac:dyDescent="0.3">
      <c r="A38" s="18" t="s">
        <v>57</v>
      </c>
      <c r="B38" s="86" t="s">
        <v>59</v>
      </c>
      <c r="C38" s="92" t="s">
        <v>129</v>
      </c>
      <c r="D38" s="92" t="s">
        <v>128</v>
      </c>
      <c r="E38" s="92"/>
      <c r="F38" s="92"/>
      <c r="G38" s="92" t="s">
        <v>134</v>
      </c>
      <c r="H38" s="92" t="s">
        <v>128</v>
      </c>
      <c r="I38" s="92"/>
      <c r="J38" s="92"/>
      <c r="K38" s="92" t="s">
        <v>135</v>
      </c>
      <c r="L38" s="92"/>
      <c r="M38" s="92"/>
      <c r="N38" s="92"/>
      <c r="O38" s="92"/>
      <c r="P38" s="92"/>
      <c r="Q38" s="92"/>
      <c r="R38" s="92"/>
    </row>
    <row r="39" spans="1:18" x14ac:dyDescent="0.3">
      <c r="A39" s="70" t="s">
        <v>60</v>
      </c>
      <c r="B39" s="87" t="s">
        <v>86</v>
      </c>
      <c r="C39" s="7" t="s">
        <v>129</v>
      </c>
      <c r="D39" s="7" t="s">
        <v>128</v>
      </c>
      <c r="E39" s="7"/>
      <c r="F39" s="37">
        <f>+'Piano finanziario'!D34</f>
        <v>360000</v>
      </c>
      <c r="G39" s="7" t="s">
        <v>134</v>
      </c>
      <c r="H39" s="7" t="s">
        <v>128</v>
      </c>
      <c r="I39" s="7">
        <v>100</v>
      </c>
      <c r="J39" s="95">
        <f>+F39*(1/I39)*100</f>
        <v>360000</v>
      </c>
      <c r="K39" s="7" t="s">
        <v>135</v>
      </c>
      <c r="L39" s="7" t="s">
        <v>145</v>
      </c>
      <c r="M39" s="7">
        <v>50000</v>
      </c>
      <c r="N39" s="7">
        <f>+J39/M39</f>
        <v>7.2</v>
      </c>
      <c r="O39" s="7"/>
      <c r="P39" s="7"/>
      <c r="Q39" s="7"/>
      <c r="R39" s="7"/>
    </row>
    <row r="40" spans="1:18" x14ac:dyDescent="0.3">
      <c r="A40" s="70" t="s">
        <v>118</v>
      </c>
      <c r="B40" s="71" t="s">
        <v>61</v>
      </c>
      <c r="C40" s="7" t="s">
        <v>129</v>
      </c>
      <c r="D40" s="7" t="s">
        <v>128</v>
      </c>
      <c r="E40" s="7"/>
      <c r="F40" s="37">
        <f>+'Piano finanziario'!D35</f>
        <v>100000</v>
      </c>
      <c r="G40" s="7" t="s">
        <v>134</v>
      </c>
      <c r="H40" s="7" t="s">
        <v>128</v>
      </c>
      <c r="I40" s="7">
        <v>100</v>
      </c>
      <c r="J40" s="95">
        <f>+F40*(1/I40)*100</f>
        <v>100000</v>
      </c>
      <c r="K40" s="7" t="s">
        <v>135</v>
      </c>
      <c r="L40" s="7" t="s">
        <v>145</v>
      </c>
      <c r="M40" s="7">
        <v>25000</v>
      </c>
      <c r="N40" s="91">
        <f>+J40/M40</f>
        <v>4</v>
      </c>
      <c r="O40" s="7"/>
      <c r="P40" s="7"/>
      <c r="Q40" s="7"/>
      <c r="R40" s="7"/>
    </row>
    <row r="41" spans="1:18" x14ac:dyDescent="0.3">
      <c r="A41" s="70" t="s">
        <v>119</v>
      </c>
      <c r="B41" s="71" t="s">
        <v>62</v>
      </c>
      <c r="C41" s="7" t="s">
        <v>129</v>
      </c>
      <c r="D41" s="7" t="s">
        <v>128</v>
      </c>
      <c r="E41" s="7"/>
      <c r="F41" s="37">
        <f>+'Piano finanziario'!D36</f>
        <v>60000</v>
      </c>
      <c r="G41" s="7" t="s">
        <v>134</v>
      </c>
      <c r="H41" s="7" t="s">
        <v>128</v>
      </c>
      <c r="I41" s="7">
        <v>100</v>
      </c>
      <c r="J41" s="95">
        <f>+F41*(1/I41)*100</f>
        <v>60000</v>
      </c>
      <c r="K41" s="7" t="s">
        <v>135</v>
      </c>
      <c r="L41" s="7" t="s">
        <v>145</v>
      </c>
      <c r="M41" s="7">
        <v>5000</v>
      </c>
      <c r="N41" s="91">
        <f>+J41/M41</f>
        <v>12</v>
      </c>
      <c r="O41" s="7"/>
      <c r="P41" s="7"/>
      <c r="Q41" s="7"/>
      <c r="R41" s="7"/>
    </row>
    <row r="42" spans="1:18" ht="27.6" x14ac:dyDescent="0.3">
      <c r="A42" s="70" t="s">
        <v>120</v>
      </c>
      <c r="B42" s="89" t="s">
        <v>108</v>
      </c>
      <c r="C42" s="7" t="s">
        <v>129</v>
      </c>
      <c r="D42" s="7" t="s">
        <v>128</v>
      </c>
      <c r="E42" s="7"/>
      <c r="F42" s="37">
        <f>+'Piano finanziario'!D37</f>
        <v>80000</v>
      </c>
      <c r="G42" s="7" t="s">
        <v>134</v>
      </c>
      <c r="H42" s="7" t="s">
        <v>128</v>
      </c>
      <c r="I42" s="7">
        <v>100</v>
      </c>
      <c r="J42" s="95">
        <f>+F42*(1/I42)*100</f>
        <v>80000</v>
      </c>
      <c r="K42" s="7" t="s">
        <v>135</v>
      </c>
      <c r="L42" s="7" t="s">
        <v>145</v>
      </c>
      <c r="M42" s="7">
        <v>6300</v>
      </c>
      <c r="N42" s="91">
        <f>+J42/M42</f>
        <v>12.698412698412698</v>
      </c>
      <c r="O42" s="7"/>
      <c r="P42" s="7"/>
      <c r="Q42" s="7"/>
      <c r="R42" s="7"/>
    </row>
    <row r="43" spans="1:18" ht="27.6" x14ac:dyDescent="0.3">
      <c r="A43" s="79" t="s">
        <v>60</v>
      </c>
      <c r="B43" s="87" t="s">
        <v>121</v>
      </c>
      <c r="C43" s="7" t="s">
        <v>129</v>
      </c>
      <c r="D43" s="7" t="s">
        <v>128</v>
      </c>
      <c r="E43" s="7"/>
      <c r="F43" s="37">
        <f>+'Piano finanziario'!D38</f>
        <v>600000</v>
      </c>
      <c r="G43" s="7" t="s">
        <v>134</v>
      </c>
      <c r="H43" s="7" t="s">
        <v>128</v>
      </c>
      <c r="I43" s="7">
        <v>100</v>
      </c>
      <c r="J43" s="95">
        <f>+F43*(1/I43)*100</f>
        <v>600000</v>
      </c>
      <c r="K43" s="7" t="s">
        <v>135</v>
      </c>
      <c r="L43" s="7" t="s">
        <v>145</v>
      </c>
      <c r="M43" s="7"/>
      <c r="N43" s="91">
        <f>+N39+N40+N41+N42</f>
        <v>35.898412698412699</v>
      </c>
      <c r="O43" s="7"/>
      <c r="P43" s="7"/>
      <c r="Q43" s="7"/>
      <c r="R43" s="7"/>
    </row>
    <row r="44" spans="1:18" x14ac:dyDescent="0.3">
      <c r="A44" s="14"/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3">
      <c r="A45" s="11">
        <v>8</v>
      </c>
      <c r="B45" s="84" t="s">
        <v>63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7.6" x14ac:dyDescent="0.3">
      <c r="A46" s="18" t="s">
        <v>64</v>
      </c>
      <c r="B46" s="86" t="s">
        <v>65</v>
      </c>
      <c r="C46" s="92" t="s">
        <v>129</v>
      </c>
      <c r="D46" s="92"/>
      <c r="E46" s="92"/>
      <c r="F46" s="92"/>
      <c r="G46" s="92" t="s">
        <v>134</v>
      </c>
      <c r="H46" s="92"/>
      <c r="I46" s="92"/>
      <c r="J46" s="92"/>
      <c r="K46" s="92" t="s">
        <v>135</v>
      </c>
      <c r="L46" s="92"/>
      <c r="M46" s="92"/>
      <c r="N46" s="92"/>
      <c r="O46" s="92"/>
      <c r="P46" s="92"/>
      <c r="Q46" s="92"/>
      <c r="R46" s="92"/>
    </row>
    <row r="47" spans="1:18" ht="27.6" x14ac:dyDescent="0.3">
      <c r="A47" s="7" t="s">
        <v>68</v>
      </c>
      <c r="B47" s="87" t="s">
        <v>69</v>
      </c>
      <c r="C47" s="7" t="s">
        <v>129</v>
      </c>
      <c r="D47" s="7"/>
      <c r="E47" s="7"/>
      <c r="F47" s="37">
        <f>+'Piano finanziario'!D42</f>
        <v>200000</v>
      </c>
      <c r="G47" s="7" t="s">
        <v>134</v>
      </c>
      <c r="H47" s="7" t="s">
        <v>128</v>
      </c>
      <c r="I47" s="7">
        <v>100</v>
      </c>
      <c r="J47" s="95">
        <f>+F47*(1/I47)*100</f>
        <v>200000</v>
      </c>
      <c r="K47" s="7" t="s">
        <v>135</v>
      </c>
      <c r="L47" s="7" t="s">
        <v>131</v>
      </c>
      <c r="M47" s="7">
        <v>11000</v>
      </c>
      <c r="N47" s="90">
        <f>+J47/M47</f>
        <v>18.181818181818183</v>
      </c>
      <c r="O47" s="7"/>
      <c r="P47" s="7"/>
      <c r="Q47" s="7"/>
      <c r="R47" s="7"/>
    </row>
    <row r="48" spans="1:18" x14ac:dyDescent="0.3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x14ac:dyDescent="0.3">
      <c r="A49" s="11">
        <v>16</v>
      </c>
      <c r="B49" s="84" t="s">
        <v>70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7.6" x14ac:dyDescent="0.3">
      <c r="A50" s="18" t="s">
        <v>71</v>
      </c>
      <c r="B50" s="86" t="s">
        <v>72</v>
      </c>
      <c r="C50" s="92" t="s">
        <v>129</v>
      </c>
      <c r="D50" s="92"/>
      <c r="E50" s="92"/>
      <c r="F50" s="92"/>
      <c r="G50" s="92" t="s">
        <v>139</v>
      </c>
      <c r="H50" s="92"/>
      <c r="I50" s="92"/>
      <c r="J50" s="92"/>
      <c r="K50" s="92" t="s">
        <v>140</v>
      </c>
      <c r="L50" s="92"/>
      <c r="M50" s="92"/>
      <c r="N50" s="92"/>
      <c r="O50" s="92"/>
      <c r="P50" s="92"/>
      <c r="Q50" s="92"/>
      <c r="R50" s="92"/>
    </row>
    <row r="51" spans="1:18" ht="27.6" x14ac:dyDescent="0.3">
      <c r="A51" s="7" t="s">
        <v>73</v>
      </c>
      <c r="B51" s="87" t="s">
        <v>76</v>
      </c>
      <c r="C51" s="7" t="s">
        <v>129</v>
      </c>
      <c r="D51" s="7" t="s">
        <v>128</v>
      </c>
      <c r="E51" s="7"/>
      <c r="F51" s="37">
        <f>+'Piano finanziario'!D46</f>
        <v>90000</v>
      </c>
      <c r="G51" s="7" t="s">
        <v>139</v>
      </c>
      <c r="H51" s="7" t="s">
        <v>131</v>
      </c>
      <c r="I51" s="7">
        <v>18000</v>
      </c>
      <c r="J51" s="7">
        <f>+F51/I51</f>
        <v>5</v>
      </c>
      <c r="K51" s="7"/>
      <c r="L51" s="7"/>
      <c r="M51" s="7"/>
      <c r="N51" s="7"/>
      <c r="O51" s="7"/>
      <c r="P51" s="7"/>
      <c r="Q51" s="7"/>
      <c r="R51" s="7"/>
    </row>
    <row r="52" spans="1:18" ht="27.6" x14ac:dyDescent="0.3">
      <c r="A52" s="7" t="s">
        <v>74</v>
      </c>
      <c r="B52" s="87" t="s">
        <v>85</v>
      </c>
      <c r="C52" s="7" t="s">
        <v>129</v>
      </c>
      <c r="D52" s="7" t="s">
        <v>128</v>
      </c>
      <c r="E52" s="7"/>
      <c r="F52" s="37">
        <f>+'Piano finanziario'!D47</f>
        <v>200000</v>
      </c>
      <c r="G52" s="7" t="s">
        <v>139</v>
      </c>
      <c r="H52" s="7" t="s">
        <v>131</v>
      </c>
      <c r="I52" s="7">
        <v>25000</v>
      </c>
      <c r="J52" s="91">
        <f>+F52/I52</f>
        <v>8</v>
      </c>
      <c r="K52" s="7"/>
      <c r="L52" s="7"/>
      <c r="M52" s="7"/>
      <c r="N52" s="7"/>
      <c r="O52" s="7"/>
      <c r="P52" s="7"/>
      <c r="Q52" s="7"/>
      <c r="R52" s="7"/>
    </row>
    <row r="53" spans="1:18" ht="27.6" x14ac:dyDescent="0.3">
      <c r="A53" s="7" t="s">
        <v>84</v>
      </c>
      <c r="B53" s="87" t="s">
        <v>113</v>
      </c>
      <c r="C53" s="7" t="s">
        <v>129</v>
      </c>
      <c r="D53" s="7" t="s">
        <v>128</v>
      </c>
      <c r="E53" s="7"/>
      <c r="F53" s="37">
        <f>+'Piano finanziario'!D48</f>
        <v>250000</v>
      </c>
      <c r="G53" s="7" t="s">
        <v>139</v>
      </c>
      <c r="H53" s="7" t="s">
        <v>131</v>
      </c>
      <c r="I53" s="7">
        <v>25000</v>
      </c>
      <c r="J53" s="7">
        <f>+F53/I53</f>
        <v>10</v>
      </c>
      <c r="K53" s="7"/>
      <c r="L53" s="7"/>
      <c r="M53" s="7"/>
      <c r="N53" s="7"/>
      <c r="O53" s="7"/>
      <c r="P53" s="7"/>
      <c r="Q53" s="7"/>
      <c r="R53" s="7"/>
    </row>
    <row r="54" spans="1:18" ht="41.4" x14ac:dyDescent="0.3">
      <c r="A54" s="18" t="s">
        <v>75</v>
      </c>
      <c r="B54" s="86" t="s">
        <v>77</v>
      </c>
      <c r="C54" s="92" t="s">
        <v>129</v>
      </c>
      <c r="D54" s="92"/>
      <c r="E54" s="92"/>
      <c r="F54" s="92"/>
      <c r="G54" s="92" t="s">
        <v>139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x14ac:dyDescent="0.3">
      <c r="A55" s="7" t="s">
        <v>151</v>
      </c>
      <c r="B55" s="71" t="s">
        <v>78</v>
      </c>
      <c r="C55" s="7" t="s">
        <v>129</v>
      </c>
      <c r="D55" s="7" t="s">
        <v>128</v>
      </c>
      <c r="E55" s="7"/>
      <c r="F55" s="37">
        <f>+'Piano finanziario'!D50</f>
        <v>300000</v>
      </c>
      <c r="G55" s="7" t="s">
        <v>139</v>
      </c>
      <c r="H55" s="7" t="s">
        <v>131</v>
      </c>
      <c r="I55" s="7">
        <v>25000</v>
      </c>
      <c r="J55" s="7">
        <f>+F55/I55</f>
        <v>12</v>
      </c>
      <c r="K55" s="7" t="s">
        <v>152</v>
      </c>
      <c r="L55" s="7" t="s">
        <v>131</v>
      </c>
      <c r="M55" s="7">
        <v>10</v>
      </c>
      <c r="N55" s="7">
        <f>+J55*M55</f>
        <v>120</v>
      </c>
      <c r="O55" s="7"/>
      <c r="P55" s="7"/>
      <c r="Q55" s="7"/>
      <c r="R55" s="7"/>
    </row>
    <row r="56" spans="1:18" ht="27.6" x14ac:dyDescent="0.3">
      <c r="A56" s="18" t="s">
        <v>79</v>
      </c>
      <c r="B56" s="86" t="s">
        <v>80</v>
      </c>
      <c r="C56" s="92" t="s">
        <v>129</v>
      </c>
      <c r="D56" s="92"/>
      <c r="E56" s="92"/>
      <c r="F56" s="92"/>
      <c r="G56" s="92" t="s">
        <v>139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x14ac:dyDescent="0.3">
      <c r="A57" s="43" t="s">
        <v>82</v>
      </c>
      <c r="B57" s="71" t="s">
        <v>81</v>
      </c>
      <c r="C57" s="7" t="s">
        <v>129</v>
      </c>
      <c r="D57" s="7" t="s">
        <v>128</v>
      </c>
      <c r="E57" s="7"/>
      <c r="F57" s="37">
        <f>+'Piano finanziario'!D52</f>
        <v>50000</v>
      </c>
      <c r="G57" s="7" t="s">
        <v>139</v>
      </c>
      <c r="H57" s="7" t="s">
        <v>131</v>
      </c>
      <c r="I57" s="7">
        <v>50000</v>
      </c>
      <c r="J57" s="7">
        <f>+F57/I57</f>
        <v>1</v>
      </c>
      <c r="K57" s="7" t="s">
        <v>152</v>
      </c>
      <c r="L57" s="7" t="s">
        <v>131</v>
      </c>
      <c r="M57" s="7">
        <v>35</v>
      </c>
      <c r="N57" s="7">
        <v>30</v>
      </c>
      <c r="O57" s="7"/>
      <c r="P57" s="7"/>
      <c r="Q57" s="7"/>
      <c r="R57" s="7"/>
    </row>
    <row r="58" spans="1:18" ht="27.6" x14ac:dyDescent="0.3">
      <c r="A58" s="43" t="s">
        <v>83</v>
      </c>
      <c r="B58" s="87" t="s">
        <v>87</v>
      </c>
      <c r="C58" s="7" t="s">
        <v>129</v>
      </c>
      <c r="D58" s="7" t="s">
        <v>128</v>
      </c>
      <c r="E58" s="7"/>
      <c r="F58" s="37">
        <f>+'Piano finanziario'!D53</f>
        <v>50000</v>
      </c>
      <c r="G58" s="7" t="s">
        <v>139</v>
      </c>
      <c r="H58" s="7" t="s">
        <v>131</v>
      </c>
      <c r="I58" s="7">
        <v>50000</v>
      </c>
      <c r="J58" s="7">
        <f>+F58/I58</f>
        <v>1</v>
      </c>
      <c r="K58" s="7" t="s">
        <v>152</v>
      </c>
      <c r="L58" s="7" t="s">
        <v>131</v>
      </c>
      <c r="M58" s="7">
        <v>25</v>
      </c>
      <c r="N58" s="7">
        <v>20</v>
      </c>
      <c r="O58" s="7"/>
      <c r="P58" s="7"/>
      <c r="Q58" s="7"/>
      <c r="R58" s="7"/>
    </row>
    <row r="59" spans="1:18" x14ac:dyDescent="0.3">
      <c r="A59" s="80" t="s">
        <v>82</v>
      </c>
      <c r="B59" s="74" t="s">
        <v>122</v>
      </c>
      <c r="C59" s="7" t="s">
        <v>129</v>
      </c>
      <c r="D59" s="7" t="s">
        <v>128</v>
      </c>
      <c r="E59" s="7"/>
      <c r="F59" s="37">
        <f>+'Piano finanziario'!D54</f>
        <v>100000</v>
      </c>
      <c r="G59" s="7" t="s">
        <v>139</v>
      </c>
      <c r="H59" s="7" t="s">
        <v>131</v>
      </c>
      <c r="I59" s="7"/>
      <c r="J59" s="7"/>
      <c r="K59" s="7"/>
      <c r="L59" s="7"/>
      <c r="M59" s="7"/>
      <c r="N59" s="7"/>
      <c r="O59" s="7"/>
      <c r="P59" s="7"/>
      <c r="Q59" s="7"/>
      <c r="R59" s="7"/>
    </row>
  </sheetData>
  <sheetProtection password="FE01" sheet="1" objects="1" scenarios="1"/>
  <mergeCells count="5">
    <mergeCell ref="K1:N1"/>
    <mergeCell ref="O1:R1"/>
    <mergeCell ref="A2:B2"/>
    <mergeCell ref="C1:F1"/>
    <mergeCell ref="G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29" sqref="I29"/>
    </sheetView>
  </sheetViews>
  <sheetFormatPr defaultColWidth="9.109375" defaultRowHeight="13.8" x14ac:dyDescent="0.3"/>
  <cols>
    <col min="1" max="1" width="57.88671875" style="1" customWidth="1"/>
    <col min="2" max="18" width="6.6640625" style="1" customWidth="1"/>
    <col min="19" max="16384" width="9.109375" style="1"/>
  </cols>
  <sheetData>
    <row r="1" spans="1:18" ht="15" customHeight="1" x14ac:dyDescent="0.3">
      <c r="A1" s="169" t="s">
        <v>176</v>
      </c>
      <c r="B1" s="173" t="s">
        <v>171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x14ac:dyDescent="0.3">
      <c r="A2" s="170"/>
      <c r="B2" s="109">
        <v>2016</v>
      </c>
      <c r="C2" s="172">
        <v>2017</v>
      </c>
      <c r="D2" s="172"/>
      <c r="E2" s="172"/>
      <c r="F2" s="172"/>
      <c r="G2" s="172">
        <v>2018</v>
      </c>
      <c r="H2" s="172"/>
      <c r="I2" s="172"/>
      <c r="J2" s="172"/>
      <c r="K2" s="172">
        <v>2019</v>
      </c>
      <c r="L2" s="172"/>
      <c r="M2" s="172"/>
      <c r="N2" s="172"/>
      <c r="O2" s="172">
        <v>2020</v>
      </c>
      <c r="P2" s="172"/>
      <c r="Q2" s="172"/>
      <c r="R2" s="172"/>
    </row>
    <row r="3" spans="1:18" x14ac:dyDescent="0.3">
      <c r="A3" s="171"/>
      <c r="B3" s="109" t="s">
        <v>172</v>
      </c>
      <c r="C3" s="109" t="s">
        <v>173</v>
      </c>
      <c r="D3" s="109" t="s">
        <v>174</v>
      </c>
      <c r="E3" s="109" t="s">
        <v>175</v>
      </c>
      <c r="F3" s="109" t="s">
        <v>172</v>
      </c>
      <c r="G3" s="109" t="s">
        <v>173</v>
      </c>
      <c r="H3" s="109" t="s">
        <v>174</v>
      </c>
      <c r="I3" s="109" t="s">
        <v>175</v>
      </c>
      <c r="J3" s="109" t="s">
        <v>172</v>
      </c>
      <c r="K3" s="109" t="s">
        <v>173</v>
      </c>
      <c r="L3" s="109" t="s">
        <v>174</v>
      </c>
      <c r="M3" s="109" t="s">
        <v>175</v>
      </c>
      <c r="N3" s="109" t="s">
        <v>172</v>
      </c>
      <c r="O3" s="109" t="s">
        <v>173</v>
      </c>
      <c r="P3" s="109" t="s">
        <v>174</v>
      </c>
      <c r="Q3" s="109" t="s">
        <v>175</v>
      </c>
      <c r="R3" s="109" t="s">
        <v>172</v>
      </c>
    </row>
    <row r="4" spans="1:18" ht="15" customHeight="1" x14ac:dyDescent="0.3">
      <c r="A4" s="7" t="s">
        <v>178</v>
      </c>
      <c r="B4" s="14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ht="15" customHeight="1" x14ac:dyDescent="0.3">
      <c r="A5" s="7" t="s">
        <v>177</v>
      </c>
      <c r="B5" s="143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18" ht="15" customHeight="1" x14ac:dyDescent="0.3">
      <c r="A6" s="7" t="s">
        <v>179</v>
      </c>
      <c r="B6" s="143"/>
      <c r="C6" s="144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18" ht="15" customHeight="1" x14ac:dyDescent="0.3">
      <c r="A7" s="7" t="s">
        <v>183</v>
      </c>
      <c r="B7" s="143"/>
      <c r="C7" s="144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1:18" ht="15" customHeight="1" x14ac:dyDescent="0.3">
      <c r="A8" s="7" t="s">
        <v>180</v>
      </c>
      <c r="B8" s="135"/>
      <c r="C8" s="136"/>
      <c r="D8" s="144"/>
      <c r="E8" s="136"/>
      <c r="F8" s="136"/>
      <c r="G8" s="136"/>
      <c r="H8" s="144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1:18" ht="15" customHeight="1" x14ac:dyDescent="0.3">
      <c r="A9" s="7" t="s">
        <v>181</v>
      </c>
      <c r="B9" s="135"/>
      <c r="C9" s="136"/>
      <c r="D9" s="144"/>
      <c r="E9" s="136"/>
      <c r="F9" s="136"/>
      <c r="G9" s="136"/>
      <c r="H9" s="144"/>
      <c r="I9" s="136"/>
      <c r="J9" s="136"/>
      <c r="K9" s="136"/>
      <c r="L9" s="136"/>
      <c r="M9" s="136"/>
      <c r="N9" s="136"/>
      <c r="O9" s="136"/>
      <c r="P9" s="136"/>
      <c r="Q9" s="136"/>
      <c r="R9" s="137"/>
    </row>
    <row r="10" spans="1:18" ht="15" customHeight="1" x14ac:dyDescent="0.3">
      <c r="A10" s="7" t="s">
        <v>182</v>
      </c>
      <c r="B10" s="135"/>
      <c r="C10" s="136"/>
      <c r="D10" s="136"/>
      <c r="E10" s="144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</row>
    <row r="11" spans="1:18" ht="15" customHeight="1" x14ac:dyDescent="0.3">
      <c r="A11" s="7" t="s">
        <v>184</v>
      </c>
      <c r="B11" s="135"/>
      <c r="C11" s="136"/>
      <c r="D11" s="136"/>
      <c r="E11" s="136"/>
      <c r="F11" s="136"/>
      <c r="G11" s="144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</row>
    <row r="12" spans="1:18" ht="15" customHeight="1" x14ac:dyDescent="0.3">
      <c r="A12" s="7" t="s">
        <v>185</v>
      </c>
      <c r="B12" s="135"/>
      <c r="C12" s="144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</row>
    <row r="13" spans="1:18" ht="15" customHeight="1" x14ac:dyDescent="0.3">
      <c r="A13" s="7" t="s">
        <v>186</v>
      </c>
      <c r="B13" s="135"/>
      <c r="C13" s="136"/>
      <c r="D13" s="14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</row>
    <row r="14" spans="1:18" ht="15" customHeight="1" x14ac:dyDescent="0.3">
      <c r="A14" s="7" t="s">
        <v>187</v>
      </c>
      <c r="B14" s="135"/>
      <c r="C14" s="136"/>
      <c r="D14" s="144"/>
      <c r="E14" s="136"/>
      <c r="F14" s="141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</row>
    <row r="15" spans="1:18" ht="15" customHeight="1" x14ac:dyDescent="0.3">
      <c r="A15" s="7" t="s">
        <v>194</v>
      </c>
      <c r="B15" s="135"/>
      <c r="C15" s="136"/>
      <c r="D15" s="141"/>
      <c r="E15" s="144"/>
      <c r="F15" s="136"/>
      <c r="G15" s="136"/>
      <c r="H15" s="136"/>
      <c r="I15" s="144"/>
      <c r="J15" s="136"/>
      <c r="K15" s="136"/>
      <c r="L15" s="136"/>
      <c r="M15" s="144"/>
      <c r="N15" s="136"/>
      <c r="O15" s="144"/>
      <c r="P15" s="136"/>
      <c r="Q15" s="136"/>
      <c r="R15" s="137"/>
    </row>
    <row r="16" spans="1:18" ht="15" customHeight="1" x14ac:dyDescent="0.3">
      <c r="A16" s="7" t="s">
        <v>188</v>
      </c>
      <c r="B16" s="135"/>
      <c r="C16" s="136"/>
      <c r="D16" s="136"/>
      <c r="E16" s="141"/>
      <c r="F16" s="144"/>
      <c r="G16" s="136"/>
      <c r="H16" s="136"/>
      <c r="I16" s="136"/>
      <c r="J16" s="144"/>
      <c r="K16" s="136"/>
      <c r="L16" s="136"/>
      <c r="M16" s="136"/>
      <c r="N16" s="144"/>
      <c r="O16" s="136"/>
      <c r="P16" s="144"/>
      <c r="Q16" s="136"/>
      <c r="R16" s="137"/>
    </row>
    <row r="17" spans="1:18" ht="15" customHeight="1" x14ac:dyDescent="0.3">
      <c r="A17" s="7" t="s">
        <v>189</v>
      </c>
      <c r="B17" s="135"/>
      <c r="C17" s="136"/>
      <c r="D17" s="136"/>
      <c r="E17" s="136"/>
      <c r="F17" s="144"/>
      <c r="G17" s="136"/>
      <c r="H17" s="136"/>
      <c r="I17" s="136"/>
      <c r="J17" s="144"/>
      <c r="K17" s="136"/>
      <c r="L17" s="136"/>
      <c r="M17" s="136"/>
      <c r="N17" s="144"/>
      <c r="O17" s="136"/>
      <c r="P17" s="144"/>
      <c r="Q17" s="136"/>
      <c r="R17" s="137"/>
    </row>
    <row r="18" spans="1:18" ht="15" customHeight="1" x14ac:dyDescent="0.3">
      <c r="A18" s="7" t="s">
        <v>193</v>
      </c>
      <c r="B18" s="135"/>
      <c r="C18" s="136"/>
      <c r="D18" s="136"/>
      <c r="E18" s="136"/>
      <c r="F18" s="136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6"/>
    </row>
    <row r="19" spans="1:18" ht="15" customHeight="1" x14ac:dyDescent="0.3">
      <c r="A19" s="7" t="s">
        <v>195</v>
      </c>
      <c r="B19" s="135"/>
      <c r="C19" s="136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6"/>
    </row>
    <row r="20" spans="1:18" ht="15" customHeight="1" x14ac:dyDescent="0.3">
      <c r="A20" s="7" t="s">
        <v>191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6"/>
    </row>
    <row r="21" spans="1:18" ht="15" customHeight="1" x14ac:dyDescent="0.3">
      <c r="A21" s="7" t="s">
        <v>190</v>
      </c>
      <c r="B21" s="135"/>
      <c r="C21" s="136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6"/>
    </row>
    <row r="22" spans="1:18" ht="15" customHeight="1" x14ac:dyDescent="0.3">
      <c r="A22" s="7" t="s">
        <v>192</v>
      </c>
      <c r="B22" s="138"/>
      <c r="C22" s="139"/>
      <c r="D22" s="139"/>
      <c r="E22" s="139"/>
      <c r="F22" s="145"/>
      <c r="G22" s="139"/>
      <c r="H22" s="139"/>
      <c r="I22" s="139"/>
      <c r="J22" s="145"/>
      <c r="K22" s="139"/>
      <c r="L22" s="139"/>
      <c r="M22" s="139"/>
      <c r="N22" s="145"/>
      <c r="O22" s="139"/>
      <c r="P22" s="139"/>
      <c r="Q22" s="145"/>
      <c r="R22" s="140"/>
    </row>
  </sheetData>
  <mergeCells count="6">
    <mergeCell ref="A1:A3"/>
    <mergeCell ref="C2:F2"/>
    <mergeCell ref="G2:J2"/>
    <mergeCell ref="K2:N2"/>
    <mergeCell ref="O2:R2"/>
    <mergeCell ref="B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Piano finanziario</vt:lpstr>
      <vt:lpstr>piano per anno </vt:lpstr>
      <vt:lpstr>indicatori</vt:lpstr>
      <vt:lpstr>cronoprogramma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Angela2</dc:creator>
  <cp:lastModifiedBy>Utente Windows</cp:lastModifiedBy>
  <cp:lastPrinted>2016-09-17T07:28:19Z</cp:lastPrinted>
  <dcterms:created xsi:type="dcterms:W3CDTF">2016-08-30T13:20:04Z</dcterms:created>
  <dcterms:modified xsi:type="dcterms:W3CDTF">2019-11-11T16:10:42Z</dcterms:modified>
</cp:coreProperties>
</file>