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 De Vuono\Documents\"/>
    </mc:Choice>
  </mc:AlternateContent>
  <bookViews>
    <workbookView xWindow="0" yWindow="0" windowWidth="20160" windowHeight="8832"/>
  </bookViews>
  <sheets>
    <sheet name="Piano finanziario" sheetId="1" r:id="rId1"/>
    <sheet name="piano per anno " sheetId="4" r:id="rId2"/>
    <sheet name="indicatori" sheetId="2" r:id="rId3"/>
    <sheet name="cronoprogramma" sheetId="3" r:id="rId4"/>
  </sheets>
  <calcPr calcId="162913"/>
</workbook>
</file>

<file path=xl/calcChain.xml><?xml version="1.0" encoding="utf-8"?>
<calcChain xmlns="http://schemas.openxmlformats.org/spreadsheetml/2006/main">
  <c r="E81" i="1" l="1"/>
  <c r="U80" i="1"/>
  <c r="V80" i="1" s="1"/>
  <c r="V79" i="1"/>
  <c r="V78" i="1"/>
  <c r="V81" i="1" s="1"/>
  <c r="D78" i="1"/>
  <c r="F110" i="1"/>
  <c r="U110" i="1"/>
  <c r="X110" i="1"/>
  <c r="F111" i="1"/>
  <c r="U111" i="1"/>
  <c r="X111" i="1"/>
  <c r="C80" i="1"/>
  <c r="F112" i="1"/>
  <c r="F113" i="1" s="1"/>
  <c r="E113" i="1" s="1"/>
  <c r="T112" i="1"/>
  <c r="U112" i="1" s="1"/>
  <c r="C81" i="1"/>
  <c r="D81" i="1"/>
  <c r="X9" i="1"/>
  <c r="X6" i="1" s="1"/>
  <c r="U10" i="1"/>
  <c r="V10" i="1"/>
  <c r="X10" i="1"/>
  <c r="U15" i="1"/>
  <c r="V15" i="1"/>
  <c r="U18" i="1"/>
  <c r="U17" i="1" s="1"/>
  <c r="V18" i="1"/>
  <c r="V17" i="1" s="1"/>
  <c r="U21" i="1"/>
  <c r="V22" i="1"/>
  <c r="V24" i="1"/>
  <c r="U28" i="1"/>
  <c r="U30" i="1"/>
  <c r="V31" i="1"/>
  <c r="V30" i="1" s="1"/>
  <c r="V27" i="1" s="1"/>
  <c r="U34" i="1"/>
  <c r="V35" i="1"/>
  <c r="V37" i="1"/>
  <c r="F44" i="1"/>
  <c r="U44" i="1"/>
  <c r="V44" i="1"/>
  <c r="X44" i="1"/>
  <c r="U47" i="1"/>
  <c r="U46" i="1" s="1"/>
  <c r="U51" i="1"/>
  <c r="V51" i="1"/>
  <c r="F55" i="1"/>
  <c r="X55" i="1"/>
  <c r="U57" i="1"/>
  <c r="V57" i="1"/>
  <c r="U60" i="1"/>
  <c r="V60" i="1"/>
  <c r="U70" i="1"/>
  <c r="C6" i="1"/>
  <c r="C10" i="1"/>
  <c r="D10" i="1"/>
  <c r="C11" i="1"/>
  <c r="C15" i="1"/>
  <c r="D15" i="1"/>
  <c r="C18" i="1"/>
  <c r="C17" i="1" s="1"/>
  <c r="D18" i="1"/>
  <c r="D17" i="1" s="1"/>
  <c r="C21" i="1"/>
  <c r="D22" i="1"/>
  <c r="D24" i="1"/>
  <c r="C28" i="1"/>
  <c r="C31" i="1"/>
  <c r="C30" i="1" s="1"/>
  <c r="C35" i="1"/>
  <c r="C44" i="1"/>
  <c r="C47" i="1"/>
  <c r="C46" i="1" s="1"/>
  <c r="C51" i="1"/>
  <c r="C57" i="1"/>
  <c r="C60" i="1"/>
  <c r="D60" i="1"/>
  <c r="D3" i="4"/>
  <c r="E3" i="4"/>
  <c r="F3" i="4"/>
  <c r="G3" i="4"/>
  <c r="C3" i="4"/>
  <c r="H13" i="4"/>
  <c r="H14" i="4"/>
  <c r="H15" i="4"/>
  <c r="H16" i="4"/>
  <c r="H12" i="4"/>
  <c r="I6" i="4"/>
  <c r="G6" i="4" s="1"/>
  <c r="F58" i="2"/>
  <c r="J58" i="2" s="1"/>
  <c r="F57" i="2"/>
  <c r="J57" i="2" s="1"/>
  <c r="F55" i="2"/>
  <c r="J55" i="2" s="1"/>
  <c r="N55" i="2" s="1"/>
  <c r="F52" i="2"/>
  <c r="J52" i="2" s="1"/>
  <c r="F53" i="2"/>
  <c r="J53" i="2" s="1"/>
  <c r="F51" i="2"/>
  <c r="J51" i="2" s="1"/>
  <c r="F47" i="2"/>
  <c r="J47" i="2" s="1"/>
  <c r="N47" i="2" s="1"/>
  <c r="F40" i="2"/>
  <c r="J40" i="2" s="1"/>
  <c r="N40" i="2" s="1"/>
  <c r="F41" i="2"/>
  <c r="J41" i="2" s="1"/>
  <c r="N41" i="2" s="1"/>
  <c r="F42" i="2"/>
  <c r="J42" i="2" s="1"/>
  <c r="N42" i="2" s="1"/>
  <c r="F39" i="2"/>
  <c r="J39" i="2" s="1"/>
  <c r="N39" i="2" s="1"/>
  <c r="F37" i="2"/>
  <c r="J37" i="2" s="1"/>
  <c r="N37" i="2" s="1"/>
  <c r="F35" i="2"/>
  <c r="J35" i="2" s="1"/>
  <c r="N35" i="2" s="1"/>
  <c r="F28" i="2"/>
  <c r="F31" i="2"/>
  <c r="J31" i="2" s="1"/>
  <c r="N31" i="2" s="1"/>
  <c r="R31" i="2" s="1"/>
  <c r="F24" i="2"/>
  <c r="J24" i="2" s="1"/>
  <c r="F22" i="2"/>
  <c r="J22" i="2" s="1"/>
  <c r="I17" i="2"/>
  <c r="F12" i="2"/>
  <c r="J12" i="2" s="1"/>
  <c r="N12" i="2" s="1"/>
  <c r="F13" i="2"/>
  <c r="J13" i="2" s="1"/>
  <c r="N13" i="2" s="1"/>
  <c r="F11" i="2"/>
  <c r="F7" i="2"/>
  <c r="J7" i="2" s="1"/>
  <c r="N7" i="2" s="1"/>
  <c r="F8" i="2"/>
  <c r="J8" i="2" s="1"/>
  <c r="N8" i="2" s="1"/>
  <c r="F6" i="2"/>
  <c r="J6" i="2" s="1"/>
  <c r="U81" i="1" l="1"/>
  <c r="X112" i="1"/>
  <c r="X113" i="1" s="1"/>
  <c r="W113" i="1" s="1"/>
  <c r="U113" i="1"/>
  <c r="V50" i="1"/>
  <c r="T113" i="1"/>
  <c r="V34" i="1"/>
  <c r="F30" i="2"/>
  <c r="J30" i="2" s="1"/>
  <c r="N30" i="2" s="1"/>
  <c r="R30" i="2" s="1"/>
  <c r="U50" i="1"/>
  <c r="U62" i="1" s="1"/>
  <c r="U27" i="1"/>
  <c r="V21" i="1"/>
  <c r="U83" i="1"/>
  <c r="D44" i="1"/>
  <c r="D51" i="1"/>
  <c r="D50" i="1" s="1"/>
  <c r="D21" i="1"/>
  <c r="C50" i="1"/>
  <c r="C34" i="1"/>
  <c r="D31" i="1"/>
  <c r="D30" i="1" s="1"/>
  <c r="C5" i="1"/>
  <c r="C27" i="1"/>
  <c r="C6" i="4"/>
  <c r="F6" i="4"/>
  <c r="E6" i="4"/>
  <c r="D6" i="4"/>
  <c r="H3" i="4"/>
  <c r="J3" i="4" s="1"/>
  <c r="N43" i="2"/>
  <c r="F43" i="2"/>
  <c r="J43" i="2" s="1"/>
  <c r="N22" i="2"/>
  <c r="R22" i="2" s="1"/>
  <c r="F10" i="2"/>
  <c r="F5" i="2"/>
  <c r="F59" i="2"/>
  <c r="J11" i="2"/>
  <c r="N11" i="2" s="1"/>
  <c r="N14" i="2" s="1"/>
  <c r="F14" i="2"/>
  <c r="F9" i="2"/>
  <c r="J9" i="2"/>
  <c r="N10" i="2"/>
  <c r="J5" i="2"/>
  <c r="N6" i="2"/>
  <c r="V62" i="1" l="1"/>
  <c r="V63" i="1"/>
  <c r="C62" i="1"/>
  <c r="D62" i="1"/>
  <c r="H6" i="4"/>
  <c r="J6" i="4" s="1"/>
  <c r="J14" i="2"/>
  <c r="J10" i="2"/>
  <c r="N9" i="2"/>
  <c r="N5" i="2"/>
  <c r="I5" i="4"/>
  <c r="I7" i="4"/>
  <c r="F63" i="1" l="1"/>
  <c r="G7" i="4"/>
  <c r="E7" i="4"/>
  <c r="D7" i="4"/>
  <c r="C7" i="4"/>
  <c r="F7" i="4"/>
  <c r="I4" i="4"/>
  <c r="G5" i="4"/>
  <c r="E5" i="4"/>
  <c r="D5" i="4"/>
  <c r="F5" i="4"/>
  <c r="C5" i="4"/>
  <c r="H7" i="4" l="1"/>
  <c r="J7" i="4" s="1"/>
  <c r="H5" i="4"/>
  <c r="J5" i="4" s="1"/>
  <c r="I8" i="4"/>
  <c r="G4" i="4"/>
  <c r="G8" i="4" s="1"/>
  <c r="C4" i="4"/>
  <c r="D4" i="4"/>
  <c r="D8" i="4" s="1"/>
  <c r="E4" i="4"/>
  <c r="E8" i="4" s="1"/>
  <c r="F4" i="4"/>
  <c r="F8" i="4" s="1"/>
  <c r="C70" i="1"/>
  <c r="F23" i="2"/>
  <c r="J23" i="2" s="1"/>
  <c r="N23" i="2" s="1"/>
  <c r="C8" i="4" l="1"/>
  <c r="H8" i="4" s="1"/>
  <c r="J8" i="4" s="1"/>
  <c r="H4" i="4"/>
  <c r="J4" i="4" s="1"/>
  <c r="F21" i="2"/>
  <c r="F27" i="2"/>
  <c r="N28" i="2" s="1"/>
  <c r="R28" i="2" s="1"/>
  <c r="F17" i="2"/>
  <c r="J17" i="2" s="1"/>
  <c r="F29" i="2"/>
  <c r="C83" i="1"/>
  <c r="J21" i="2" l="1"/>
  <c r="N21" i="2"/>
  <c r="R21" i="2" s="1"/>
  <c r="D63" i="1" l="1"/>
</calcChain>
</file>

<file path=xl/sharedStrings.xml><?xml version="1.0" encoding="utf-8"?>
<sst xmlns="http://schemas.openxmlformats.org/spreadsheetml/2006/main" count="594" uniqueCount="205">
  <si>
    <t>Cod.</t>
  </si>
  <si>
    <t xml:space="preserve">Descrizione </t>
  </si>
  <si>
    <t>Risorse finanziarie (tot. Pubblico)</t>
  </si>
  <si>
    <t>Misura, operazione  Reg.(UE) 1305/2013</t>
  </si>
  <si>
    <t>1.1</t>
  </si>
  <si>
    <t>1.1.1</t>
  </si>
  <si>
    <t>1.1.2</t>
  </si>
  <si>
    <t xml:space="preserve">Competenze per lo sviluppo e innovazione filiere sistemi produttivi locali </t>
  </si>
  <si>
    <t>1.1.3</t>
  </si>
  <si>
    <t xml:space="preserve">Competenze per la valorizzazione e gestione delle risorse ambientali e naturali </t>
  </si>
  <si>
    <t>1.2</t>
  </si>
  <si>
    <t>1.2.1</t>
  </si>
  <si>
    <t>1.2.2</t>
  </si>
  <si>
    <t>1.2.3</t>
  </si>
  <si>
    <t>Diffusione conoscenze per sviluppo reti di offerta turismo sostenibile e sviluppo servizi innovativi</t>
  </si>
  <si>
    <t>Diffusione conoscenze su applicazione green economy e green jobs nei contesti rurali</t>
  </si>
  <si>
    <t>Trasferimento di conoscenze e azioni di informazione (art. 14 Reg. UE 1305/2013)</t>
  </si>
  <si>
    <t>Diffusione conoscenze per miglioramento e innovazione prodotti agroalimentari e silvicoli</t>
  </si>
  <si>
    <t>Progetti di rete per adozione regimi di certificazione ambientale e certificazioni richieste dal mercato</t>
  </si>
  <si>
    <t>3.1</t>
  </si>
  <si>
    <t>3.1.1</t>
  </si>
  <si>
    <t>4.1</t>
  </si>
  <si>
    <t>4.1.1</t>
  </si>
  <si>
    <t xml:space="preserve">Progetti collettivi per l'introduzione e/o lo sviluppo di biodiversità agricola e zootecnica </t>
  </si>
  <si>
    <t>4.4</t>
  </si>
  <si>
    <t>4.4.1</t>
  </si>
  <si>
    <t xml:space="preserve">Azioni di sistema per investimenti non produttivi in ambito agricolo </t>
  </si>
  <si>
    <t>Investimenti in immobilizzazioni materiali (art. 17 Reg. UE 1305/2013)</t>
  </si>
  <si>
    <t>Regimi di qualità dei prodotti agricoli e alimentari (art. 16 Reg. UE 1305/2013)</t>
  </si>
  <si>
    <t>Sviluppo delle aziende agricole e delle imprese (art. 19 Reg. UE 1303/2013)</t>
  </si>
  <si>
    <t>6.2</t>
  </si>
  <si>
    <t>6.2.1</t>
  </si>
  <si>
    <t>6.4</t>
  </si>
  <si>
    <t>Sostegno ad azioni di formazione professionale e acquisizione delle competenze</t>
  </si>
  <si>
    <t xml:space="preserve">Sostegno ad attività dimostrrative e azioni di informazione </t>
  </si>
  <si>
    <t>Sostegno alla nuova adesione a regimi di qualità</t>
  </si>
  <si>
    <t>Sostegno ad investimenti nelle aziende agricole</t>
  </si>
  <si>
    <t xml:space="preserve">Aiuti all'avviamento di attività imprenditoriali per attività extra-agricole nelle zone rurali </t>
  </si>
  <si>
    <t>6.4.1</t>
  </si>
  <si>
    <t xml:space="preserve">Sostegno a investimenti nella creazione e nello sviluppo di attività extra-agricole </t>
  </si>
  <si>
    <t xml:space="preserve">Sostegno per l'ammodernamento e lo sviluppo dei servizi offerti nelle imprese agrituristiche </t>
  </si>
  <si>
    <t>6.4.2</t>
  </si>
  <si>
    <t xml:space="preserve">Servizi di base e rinnovamento dei villaggi nelle zone rurali </t>
  </si>
  <si>
    <t>7.3</t>
  </si>
  <si>
    <t xml:space="preserve">Sostegno per l'installazione, il miglioramento e l'espansione di infrastrutture passive per la banda larga, nonché la fornitura di accesso alla banda larga e ai servizi di pubblica amministrazione on line </t>
  </si>
  <si>
    <t>7.3.1</t>
  </si>
  <si>
    <t>7.5</t>
  </si>
  <si>
    <t>Sostegno ad investimenti di fruizione pubblica in infrastrutture ricreative, informazioni turistiche e infrastrutture turistiche su piccola scala</t>
  </si>
  <si>
    <t>7.5.1</t>
  </si>
  <si>
    <t>7.6</t>
  </si>
  <si>
    <t>Sostegno agli investimenti pubblici per la realizzazione di infrastrutture ricreative, centri informazioni turistiche e infrastrutture turistiche su piccola scala a servizio del turismo culturale, ambientale, enogastronomico</t>
  </si>
  <si>
    <t xml:space="preserve">Sostegno per studi/investimenti relativi alla manutenzione, al restauro e alla riqualificazione del patrimonio culturale e naturale dei villaggi, del paesaggio e dei siti ad alto valore naturalistico, compresi gli aspetti socioeconomici di tali attività, nonchè azioni di sensibilizzazione  in materia ambientale </t>
  </si>
  <si>
    <t>7.6.1</t>
  </si>
  <si>
    <t>Attività di informazione e sensibilizzazione  attraverso  azioni di promozione e sentieri tematici</t>
  </si>
  <si>
    <t>Azioni di censimento e di inventario di siti del patrimonio culturale e naturalistico</t>
  </si>
  <si>
    <t xml:space="preserve">Investimenti nello sviluppo delle aree forestali e nel miglioramento della redditività delle foreste </t>
  </si>
  <si>
    <t>8.5</t>
  </si>
  <si>
    <t xml:space="preserve">Aiuti ad investimenti destinati ad accrescere la resilienza e il pregio ambientale degli ecosistemi forestali </t>
  </si>
  <si>
    <t xml:space="preserve">Sostegno per la nascita e lo sviluppo di PMI artigiane di lavorazione di materie prime silvicole non destinate al consumo </t>
  </si>
  <si>
    <t xml:space="preserve">Sostegno ad investimenti non produttivi connessi all'ademipimento degli obiettivi agro-climatico-ambientali </t>
  </si>
  <si>
    <t>8.5.1</t>
  </si>
  <si>
    <t xml:space="preserve">Interventi selvicolturali volti al miglioramento della funzione turistico ricreativa delle aree forestali e boschive </t>
  </si>
  <si>
    <t xml:space="preserve">Cooperazione </t>
  </si>
  <si>
    <t>16.3</t>
  </si>
  <si>
    <t>Cooperazione tra piccoli operatori per organizzare processi di lavoro in comune e condividere impianti e risorse, nonché per lo sviluppo e la commercializzazione dei servizi turistici</t>
  </si>
  <si>
    <t>16.3.1</t>
  </si>
  <si>
    <t>16.3.2</t>
  </si>
  <si>
    <t>16.4</t>
  </si>
  <si>
    <t>Cooperazione tra piccoli operatori della filiera agroalimentare per salvaguardare la biodiversità agricola e zootecnica del territorio</t>
  </si>
  <si>
    <t xml:space="preserve">Sostegno alla cooperazione di filiera, sia orizzontale che verticale, per la creazione e lo sviluppo di filiere corte e mercati locali e sostegno ad attività promozionali a raggio locale connesse allo sviluppo delle filiere corte e dei mercati locali </t>
  </si>
  <si>
    <t xml:space="preserve">Sviluppo della filiera "corta" agroalimentare dei prodotti a forte riconoscibilità territoriale </t>
  </si>
  <si>
    <t>16.5</t>
  </si>
  <si>
    <t xml:space="preserve">Sostegno per azioni congiunte per la mitigazione del cambiamento climatico e l'adattamento ad esso e sostegno per approcci comuni ai progetti e alle pratiche ambientali in corso </t>
  </si>
  <si>
    <t xml:space="preserve">Sostegno a progetti di cooperazione per la nascita di biodistretti </t>
  </si>
  <si>
    <t>16.5.1</t>
  </si>
  <si>
    <t>16.5.2</t>
  </si>
  <si>
    <t>16.3.3</t>
  </si>
  <si>
    <t>Cooperazione tra piccoli operatori della filiera agroalimentare e la filiera dell'ospitalità turistica e servizi al turismo per migliorare la commercializzazione dei servizi turistici</t>
  </si>
  <si>
    <t xml:space="preserve">Sostegno ad interventi di recupero e valorizzazione siti di interesse storico-culturale </t>
  </si>
  <si>
    <t>Sostegno a progetti di cooperazione per azioni propedeutiche e di accompagnamento all'adozione del  Sistema di Gestione Forestale Sostenibile</t>
  </si>
  <si>
    <t>19.3</t>
  </si>
  <si>
    <t>19.3.1</t>
  </si>
  <si>
    <t>19.2</t>
  </si>
  <si>
    <t xml:space="preserve">TOTALE STRATEGIA DI SVILUPPO LOCALE </t>
  </si>
  <si>
    <t>Preparazione e realizzazione delle attività di cooperazione del GAL</t>
  </si>
  <si>
    <t>19.1</t>
  </si>
  <si>
    <t>Sostegno preparatorio</t>
  </si>
  <si>
    <t xml:space="preserve">TOTALE PIANO FINANZIARIO </t>
  </si>
  <si>
    <t>STRATEGIA SNAI</t>
  </si>
  <si>
    <t>Tutela del territorio, servizi essenziali e comunità locali. Priorità 6</t>
  </si>
  <si>
    <t>6.4.1 SNAI</t>
  </si>
  <si>
    <t>16.9 SNAI</t>
  </si>
  <si>
    <t>1.1.1SNAI</t>
  </si>
  <si>
    <t xml:space="preserve">TOTALE STRATEGIA SNAI </t>
  </si>
  <si>
    <t xml:space="preserve">Sostegno agli investimenti pubblici per l'applicazione di soluzioni ITC per l'allestimento di servizi al turismo e la gestione di beni naturalistici </t>
  </si>
  <si>
    <t>Azioni di conservazione del patrimonio immateriale come la musica , il folklore , l'etnologia e le tradizioni locali</t>
  </si>
  <si>
    <t>19.4</t>
  </si>
  <si>
    <t xml:space="preserve">Sostegno per i costi di gestione e animazione </t>
  </si>
  <si>
    <t>19.4.1</t>
  </si>
  <si>
    <t>Costi di gestione e animazione dei GAL</t>
  </si>
  <si>
    <t>Sostegno alla creazione di nuove micro imprese nel settore dei servizi al turismo sostenibile (industria culturale, turistica, creativa, dello spettacolo, dello sport, dell'intrattenimento e dei prodotti tradizionali)</t>
  </si>
  <si>
    <t>Cooperazione tra piccoli operatori per lo sviluppo e la commercializzazione di nuovi servizi turistici: la rete sentieristica dei rifugi montani, il turismo naruralistico "accessibile", il ciclo turismo</t>
  </si>
  <si>
    <t>Competenze per lo sviluppo del turismo sostenibile</t>
  </si>
  <si>
    <t>formazione per addetti socio-assistenziali nelle aziende agricole, green jobs e mestieri tradizionali</t>
  </si>
  <si>
    <t xml:space="preserve">Sviluppo compenze </t>
  </si>
  <si>
    <t xml:space="preserve">Diffusione conoscenze </t>
  </si>
  <si>
    <t>7.6.2</t>
  </si>
  <si>
    <t>7.6.3</t>
  </si>
  <si>
    <t>7.6.4</t>
  </si>
  <si>
    <t xml:space="preserve">Sostegno studi/investimenti a favore del patrimonio storico-culturale, etnologico, paesaggistico, naturalistico e azioni di informazione e sensibilizzazione </t>
  </si>
  <si>
    <t xml:space="preserve">Progetti di cooperazione d'area per approcci comuni alle pratiche ambientali in corso </t>
  </si>
  <si>
    <t xml:space="preserve">descrizione </t>
  </si>
  <si>
    <t>unità di misura</t>
  </si>
  <si>
    <t>Indicatori di prodotto</t>
  </si>
  <si>
    <t>costo medio</t>
  </si>
  <si>
    <t xml:space="preserve">indicatore </t>
  </si>
  <si>
    <t>€</t>
  </si>
  <si>
    <t xml:space="preserve">O.1 spesa pubblica totale </t>
  </si>
  <si>
    <t xml:space="preserve">O.3 Nr. azioni sovvenzionate </t>
  </si>
  <si>
    <t>Nr</t>
  </si>
  <si>
    <t>O.12 Nr. partecipanti</t>
  </si>
  <si>
    <t xml:space="preserve">O.4 Nr. aziende agricole beneficiarie </t>
  </si>
  <si>
    <t xml:space="preserve">O.2 Investimenti totali </t>
  </si>
  <si>
    <t xml:space="preserve">O.3 Numero azioni sovvenzionate </t>
  </si>
  <si>
    <t xml:space="preserve">O.4 Nr aziende agricole beneficiarie </t>
  </si>
  <si>
    <t xml:space="preserve">Nr. </t>
  </si>
  <si>
    <t xml:space="preserve">O.4 Nr di  beneficiari </t>
  </si>
  <si>
    <t>O.17 Nr. operazioni cooperazione diverse da PEI</t>
  </si>
  <si>
    <t xml:space="preserve">O.9 Numero aziende agricole cooperanti </t>
  </si>
  <si>
    <t xml:space="preserve">Sviluppo competenze </t>
  </si>
  <si>
    <t xml:space="preserve">Sostegno ad attività dimostrative e azioni di informazione </t>
  </si>
  <si>
    <t>Tasso di sostegno</t>
  </si>
  <si>
    <t xml:space="preserve">O.4 Nr aziende agricole  beneficiarie </t>
  </si>
  <si>
    <t xml:space="preserve">moltiplicatore </t>
  </si>
  <si>
    <t>Nr.</t>
  </si>
  <si>
    <t>costo medio/moltipl.</t>
  </si>
  <si>
    <t>occupazione creata</t>
  </si>
  <si>
    <t>nr</t>
  </si>
  <si>
    <t xml:space="preserve">Agricoltura sociale nelle aree interne SNAI     </t>
  </si>
  <si>
    <t xml:space="preserve">Sostegno agli investimenti pubblici per l'applicazione di soluzioni ICT per l'allestimento di servizi al turismo e la gestione di beni naturalistici </t>
  </si>
  <si>
    <t>16.4.1</t>
  </si>
  <si>
    <t xml:space="preserve">imprese agricole cooperanti </t>
  </si>
  <si>
    <t xml:space="preserve">Progetti di cooperazione agricoltura sociale, agricoltura didattica </t>
  </si>
  <si>
    <t>Cooperazione (art. 35 Reg. UE 1305/2013)</t>
  </si>
  <si>
    <t>Investimenti nello sviluppo delle aree forestali e nel miglioramento della redditività delle foreste (art. 21 e 25 Reg. UE 1305/2013)</t>
  </si>
  <si>
    <t>Sviluppo delle aziende agricole e delle imprese (art. 19 Reg. UE 1305/2013)</t>
  </si>
  <si>
    <t>Servizi di base e rinnovamento dei villaggi nelle zone rurali (art. 20 Reg. UE 1305/2013)</t>
  </si>
  <si>
    <t>Submisura 19.1</t>
  </si>
  <si>
    <t>Submisura 19.2</t>
  </si>
  <si>
    <t>Submisura 19.3</t>
  </si>
  <si>
    <t>Submisura 19.4</t>
  </si>
  <si>
    <t xml:space="preserve">Cod. </t>
  </si>
  <si>
    <t xml:space="preserve">Sostegno all'esecuzione degli interventi nell'ambito della SSL di tipo partecipativo </t>
  </si>
  <si>
    <t xml:space="preserve">Sostegno alla strategia Aree Interne </t>
  </si>
  <si>
    <t xml:space="preserve">Totale </t>
  </si>
  <si>
    <t xml:space="preserve">TOTALI </t>
  </si>
  <si>
    <t>19.2SNAI</t>
  </si>
  <si>
    <t>Totale investimento PAL (€)</t>
  </si>
  <si>
    <t>Cofinanziamento privato all'attuazione del PAL e investimento complessivo</t>
  </si>
  <si>
    <t xml:space="preserve">Trimestri consecutivi </t>
  </si>
  <si>
    <t>IV</t>
  </si>
  <si>
    <t>I</t>
  </si>
  <si>
    <t>II</t>
  </si>
  <si>
    <t>III</t>
  </si>
  <si>
    <t xml:space="preserve">Attività </t>
  </si>
  <si>
    <t xml:space="preserve">Stipula convenzione Regione Calabria </t>
  </si>
  <si>
    <t>Costituzione GAL</t>
  </si>
  <si>
    <t>Procedure fidejussione per anticipazione</t>
  </si>
  <si>
    <t>Progettazione esecutiva interventi a regia GAL</t>
  </si>
  <si>
    <t>Progettazione interventi a gestione diretta GAL</t>
  </si>
  <si>
    <t>Lancio idee progetto di cooperazione (M19.3)</t>
  </si>
  <si>
    <t>Riassetto della govenance tecnica  del GAL</t>
  </si>
  <si>
    <t>Progettazione esecutiva progetti di coop. (M19.3)</t>
  </si>
  <si>
    <t xml:space="preserve">Messa in esecutività del Piano di monitoraggio, controllo e valutazione </t>
  </si>
  <si>
    <t>Elaborazione dei criteri di selezione per singolo intervento</t>
  </si>
  <si>
    <t xml:space="preserve">Approvazione dei criteri di selezione per singolo intervento </t>
  </si>
  <si>
    <t>Attività di valutazione proposte progettuali</t>
  </si>
  <si>
    <t>Stipula convenzioni con beneficiari (diverse annualità)</t>
  </si>
  <si>
    <t>Attività di monitoraggio e controllo dell'attuazione del PAL</t>
  </si>
  <si>
    <t xml:space="preserve">Attività di animazione territoriale </t>
  </si>
  <si>
    <t xml:space="preserve">Assemplee plenarie con partenariato di progetto </t>
  </si>
  <si>
    <t xml:space="preserve">Gestione esecuzione progetti finanziati (diverse annualità) </t>
  </si>
  <si>
    <t>Lancio annuale bandi di selezione (annualità)</t>
  </si>
  <si>
    <t xml:space="preserve">Gestione ed esecuzione progetti a regia GAL e ad attuazione GAL </t>
  </si>
  <si>
    <t>Tquota privata</t>
  </si>
  <si>
    <t>Focus Area</t>
  </si>
  <si>
    <t>totale</t>
  </si>
  <si>
    <t>Progetto di cooperazione Turismo esperienziale prodotti locali</t>
  </si>
  <si>
    <t>Quota privata</t>
  </si>
  <si>
    <t>Totale</t>
  </si>
  <si>
    <t>1C</t>
  </si>
  <si>
    <t>1.2.1.1</t>
  </si>
  <si>
    <t>1.2.1.2</t>
  </si>
  <si>
    <t>1.2.1.3</t>
  </si>
  <si>
    <t>3A</t>
  </si>
  <si>
    <t>2A</t>
  </si>
  <si>
    <t>4A</t>
  </si>
  <si>
    <t>6A 2A</t>
  </si>
  <si>
    <t>6A</t>
  </si>
  <si>
    <t>6C</t>
  </si>
  <si>
    <t>6A 4A</t>
  </si>
  <si>
    <t xml:space="preserve">2A </t>
  </si>
  <si>
    <t>4A 4B</t>
  </si>
  <si>
    <t>PAL RIMODULATO CON CDA DEL 19 GIUGNO 2019</t>
  </si>
  <si>
    <t xml:space="preserve">PAL APPROVATO CON DDGR N.1234 DEL 26 0TT0BRE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</si>
</sst>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164" fontId="4" fillId="0" borderId="1" xfId="1" applyFont="1" applyBorder="1"/>
    <xf numFmtId="164" fontId="3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2" borderId="3" xfId="1" applyFont="1" applyFill="1" applyBorder="1"/>
    <xf numFmtId="0" fontId="5" fillId="3" borderId="1" xfId="0" applyFont="1" applyFill="1" applyBorder="1"/>
    <xf numFmtId="164" fontId="5" fillId="3" borderId="1" xfId="1" applyFont="1" applyFill="1" applyBorder="1"/>
    <xf numFmtId="0" fontId="3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0" borderId="7" xfId="0" applyFont="1" applyBorder="1"/>
    <xf numFmtId="0" fontId="3" fillId="0" borderId="0" xfId="0" applyFont="1" applyBorder="1" applyAlignment="1">
      <alignment horizontal="right"/>
    </xf>
    <xf numFmtId="0" fontId="4" fillId="0" borderId="7" xfId="0" applyFont="1" applyBorder="1"/>
    <xf numFmtId="0" fontId="2" fillId="0" borderId="1" xfId="0" applyFont="1" applyBorder="1"/>
    <xf numFmtId="0" fontId="5" fillId="3" borderId="1" xfId="0" applyFont="1" applyFill="1" applyBorder="1" applyAlignment="1">
      <alignment horizontal="left"/>
    </xf>
    <xf numFmtId="164" fontId="3" fillId="0" borderId="1" xfId="1" applyFont="1" applyBorder="1" applyProtection="1">
      <protection locked="0"/>
    </xf>
    <xf numFmtId="164" fontId="3" fillId="2" borderId="3" xfId="0" applyNumberFormat="1" applyFont="1" applyFill="1" applyBorder="1"/>
    <xf numFmtId="164" fontId="3" fillId="0" borderId="1" xfId="0" applyNumberFormat="1" applyFont="1" applyBorder="1"/>
    <xf numFmtId="164" fontId="2" fillId="0" borderId="1" xfId="1" applyFont="1" applyBorder="1"/>
    <xf numFmtId="164" fontId="3" fillId="2" borderId="1" xfId="1" applyFont="1" applyFill="1" applyBorder="1" applyProtection="1">
      <protection locked="0"/>
    </xf>
    <xf numFmtId="0" fontId="6" fillId="0" borderId="1" xfId="0" applyFont="1" applyBorder="1" applyAlignment="1">
      <alignment horizontal="left"/>
    </xf>
    <xf numFmtId="0" fontId="3" fillId="0" borderId="1" xfId="0" applyFont="1" applyFill="1" applyBorder="1"/>
    <xf numFmtId="0" fontId="7" fillId="0" borderId="5" xfId="0" applyFont="1" applyFill="1" applyBorder="1"/>
    <xf numFmtId="164" fontId="7" fillId="0" borderId="7" xfId="0" applyNumberFormat="1" applyFont="1" applyBorder="1"/>
    <xf numFmtId="0" fontId="7" fillId="0" borderId="6" xfId="0" applyFont="1" applyBorder="1"/>
    <xf numFmtId="164" fontId="7" fillId="0" borderId="6" xfId="1" applyFont="1" applyBorder="1"/>
    <xf numFmtId="0" fontId="7" fillId="0" borderId="1" xfId="0" applyFont="1" applyBorder="1"/>
    <xf numFmtId="164" fontId="7" fillId="0" borderId="1" xfId="1" applyFont="1" applyBorder="1"/>
    <xf numFmtId="0" fontId="8" fillId="0" borderId="1" xfId="0" applyFont="1" applyBorder="1"/>
    <xf numFmtId="164" fontId="9" fillId="0" borderId="6" xfId="0" applyNumberFormat="1" applyFont="1" applyBorder="1"/>
    <xf numFmtId="0" fontId="8" fillId="0" borderId="6" xfId="0" applyFont="1" applyBorder="1"/>
    <xf numFmtId="0" fontId="3" fillId="0" borderId="0" xfId="0" applyFont="1" applyFill="1" applyBorder="1"/>
    <xf numFmtId="0" fontId="3" fillId="0" borderId="9" xfId="0" applyFont="1" applyBorder="1" applyAlignment="1">
      <alignment vertical="center" wrapText="1"/>
    </xf>
    <xf numFmtId="9" fontId="3" fillId="0" borderId="1" xfId="2" applyFont="1" applyBorder="1"/>
    <xf numFmtId="164" fontId="3" fillId="2" borderId="1" xfId="1" applyFont="1" applyFill="1" applyBorder="1"/>
    <xf numFmtId="164" fontId="8" fillId="0" borderId="1" xfId="1" applyFont="1" applyBorder="1"/>
    <xf numFmtId="164" fontId="3" fillId="0" borderId="2" xfId="1" applyFont="1" applyBorder="1" applyProtection="1">
      <protection locked="0"/>
    </xf>
    <xf numFmtId="164" fontId="4" fillId="0" borderId="9" xfId="1" applyFont="1" applyBorder="1" applyProtection="1">
      <protection locked="0"/>
    </xf>
    <xf numFmtId="0" fontId="3" fillId="2" borderId="3" xfId="0" applyFont="1" applyFill="1" applyBorder="1" applyProtection="1">
      <protection locked="0"/>
    </xf>
    <xf numFmtId="164" fontId="9" fillId="0" borderId="2" xfId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/>
    <xf numFmtId="164" fontId="3" fillId="0" borderId="3" xfId="1" applyFont="1" applyBorder="1" applyProtection="1">
      <protection locked="0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4" fontId="3" fillId="0" borderId="7" xfId="1" applyFont="1" applyBorder="1" applyProtection="1">
      <protection locked="0"/>
    </xf>
    <xf numFmtId="164" fontId="3" fillId="0" borderId="7" xfId="1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/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2" fontId="3" fillId="0" borderId="1" xfId="0" applyNumberFormat="1" applyFont="1" applyBorder="1"/>
    <xf numFmtId="1" fontId="3" fillId="0" borderId="1" xfId="0" applyNumberFormat="1" applyFont="1" applyBorder="1"/>
    <xf numFmtId="0" fontId="3" fillId="3" borderId="1" xfId="0" applyFont="1" applyFill="1" applyBorder="1"/>
    <xf numFmtId="1" fontId="3" fillId="3" borderId="1" xfId="0" applyNumberFormat="1" applyFont="1" applyFill="1" applyBorder="1"/>
    <xf numFmtId="165" fontId="3" fillId="3" borderId="1" xfId="0" applyNumberFormat="1" applyFont="1" applyFill="1" applyBorder="1"/>
    <xf numFmtId="166" fontId="3" fillId="0" borderId="1" xfId="1" applyNumberFormat="1" applyFont="1" applyBorder="1"/>
    <xf numFmtId="166" fontId="3" fillId="3" borderId="1" xfId="0" applyNumberFormat="1" applyFont="1" applyFill="1" applyBorder="1"/>
    <xf numFmtId="166" fontId="3" fillId="0" borderId="1" xfId="0" applyNumberFormat="1" applyFont="1" applyBorder="1"/>
    <xf numFmtId="164" fontId="3" fillId="0" borderId="0" xfId="0" applyNumberFormat="1" applyFont="1"/>
    <xf numFmtId="164" fontId="3" fillId="3" borderId="1" xfId="0" applyNumberFormat="1" applyFont="1" applyFill="1" applyBorder="1"/>
    <xf numFmtId="164" fontId="3" fillId="3" borderId="1" xfId="1" applyFont="1" applyFill="1" applyBorder="1"/>
    <xf numFmtId="166" fontId="3" fillId="3" borderId="1" xfId="1" applyNumberFormat="1" applyFont="1" applyFill="1" applyBorder="1"/>
    <xf numFmtId="166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9" fontId="3" fillId="0" borderId="0" xfId="2" applyFont="1"/>
    <xf numFmtId="9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/>
    <xf numFmtId="9" fontId="4" fillId="0" borderId="1" xfId="2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4" xfId="0" applyFont="1" applyFill="1" applyBorder="1"/>
    <xf numFmtId="0" fontId="3" fillId="4" borderId="10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7" xfId="0" applyFont="1" applyFill="1" applyBorder="1"/>
    <xf numFmtId="0" fontId="3" fillId="4" borderId="15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9" fillId="0" borderId="6" xfId="0" applyFont="1" applyBorder="1" applyAlignment="1">
      <alignment horizontal="right" wrapText="1"/>
    </xf>
    <xf numFmtId="164" fontId="3" fillId="2" borderId="2" xfId="1" applyFont="1" applyFill="1" applyBorder="1"/>
    <xf numFmtId="164" fontId="8" fillId="0" borderId="0" xfId="1" applyFont="1" applyBorder="1"/>
    <xf numFmtId="0" fontId="8" fillId="0" borderId="1" xfId="0" applyFont="1" applyBorder="1" applyAlignment="1">
      <alignment wrapText="1"/>
    </xf>
    <xf numFmtId="164" fontId="8" fillId="0" borderId="6" xfId="0" applyNumberFormat="1" applyFont="1" applyBorder="1"/>
    <xf numFmtId="164" fontId="10" fillId="0" borderId="6" xfId="0" applyNumberFormat="1" applyFont="1" applyBorder="1"/>
    <xf numFmtId="0" fontId="3" fillId="0" borderId="2" xfId="0" applyFont="1" applyBorder="1" applyAlignment="1">
      <alignment vertical="center" wrapText="1"/>
    </xf>
    <xf numFmtId="164" fontId="4" fillId="0" borderId="2" xfId="1" applyFont="1" applyBorder="1"/>
    <xf numFmtId="164" fontId="5" fillId="3" borderId="2" xfId="1" applyFont="1" applyFill="1" applyBorder="1"/>
    <xf numFmtId="164" fontId="3" fillId="0" borderId="2" xfId="1" applyFont="1" applyBorder="1"/>
    <xf numFmtId="164" fontId="10" fillId="0" borderId="19" xfId="0" applyNumberFormat="1" applyFont="1" applyBorder="1"/>
    <xf numFmtId="164" fontId="8" fillId="0" borderId="19" xfId="0" applyNumberFormat="1" applyFont="1" applyBorder="1"/>
    <xf numFmtId="164" fontId="3" fillId="0" borderId="2" xfId="0" applyNumberFormat="1" applyFont="1" applyBorder="1"/>
    <xf numFmtId="164" fontId="7" fillId="0" borderId="9" xfId="0" applyNumberFormat="1" applyFont="1" applyBorder="1"/>
    <xf numFmtId="4" fontId="7" fillId="0" borderId="19" xfId="0" applyNumberFormat="1" applyFont="1" applyBorder="1"/>
    <xf numFmtId="164" fontId="7" fillId="0" borderId="2" xfId="1" applyFont="1" applyBorder="1"/>
    <xf numFmtId="164" fontId="2" fillId="0" borderId="2" xfId="1" applyFont="1" applyBorder="1"/>
    <xf numFmtId="164" fontId="9" fillId="0" borderId="19" xfId="0" applyNumberFormat="1" applyFont="1" applyBorder="1"/>
    <xf numFmtId="164" fontId="3" fillId="2" borderId="1" xfId="0" applyNumberFormat="1" applyFont="1" applyFill="1" applyBorder="1"/>
    <xf numFmtId="164" fontId="3" fillId="0" borderId="9" xfId="1" applyFont="1" applyBorder="1"/>
    <xf numFmtId="164" fontId="7" fillId="0" borderId="19" xfId="1" applyFont="1" applyBorder="1"/>
    <xf numFmtId="0" fontId="2" fillId="0" borderId="2" xfId="0" applyFont="1" applyBorder="1"/>
    <xf numFmtId="164" fontId="7" fillId="0" borderId="1" xfId="0" applyNumberFormat="1" applyFont="1" applyBorder="1"/>
    <xf numFmtId="0" fontId="3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3"/>
  <sheetViews>
    <sheetView tabSelected="1" topLeftCell="A49" workbookViewId="0">
      <pane xSplit="2" topLeftCell="C1" activePane="topRight" state="frozen"/>
      <selection pane="topRight" activeCell="C51" sqref="C51"/>
    </sheetView>
  </sheetViews>
  <sheetFormatPr defaultColWidth="9.109375" defaultRowHeight="13.8" x14ac:dyDescent="0.3"/>
  <cols>
    <col min="1" max="1" width="8.44140625" style="1" customWidth="1"/>
    <col min="2" max="2" width="51.33203125" style="1" customWidth="1"/>
    <col min="3" max="3" width="14" style="1" customWidth="1"/>
    <col min="4" max="4" width="12.44140625" style="1" customWidth="1"/>
    <col min="5" max="5" width="12.77734375" style="1" customWidth="1"/>
    <col min="6" max="6" width="6.33203125" style="1" customWidth="1"/>
    <col min="7" max="7" width="4.5546875" style="1" customWidth="1"/>
    <col min="8" max="8" width="9.109375" style="1" hidden="1" customWidth="1"/>
    <col min="9" max="9" width="12.44140625" style="1" hidden="1" customWidth="1"/>
    <col min="10" max="10" width="9.109375" style="1" hidden="1" customWidth="1"/>
    <col min="11" max="11" width="11" style="1" hidden="1" customWidth="1"/>
    <col min="12" max="12" width="9.109375" style="1" hidden="1" customWidth="1"/>
    <col min="13" max="13" width="11" style="1" hidden="1" customWidth="1"/>
    <col min="14" max="14" width="9.109375" style="1" hidden="1" customWidth="1"/>
    <col min="15" max="15" width="12.44140625" style="1" hidden="1" customWidth="1"/>
    <col min="16" max="16" width="9.109375" style="1" hidden="1" customWidth="1"/>
    <col min="17" max="17" width="10" style="1" hidden="1" customWidth="1"/>
    <col min="18" max="18" width="10.44140625" style="1" hidden="1" customWidth="1"/>
    <col min="19" max="19" width="12.44140625" style="1" hidden="1" customWidth="1"/>
    <col min="20" max="20" width="1.6640625" style="1" hidden="1" customWidth="1"/>
    <col min="21" max="21" width="13" style="1" customWidth="1"/>
    <col min="22" max="22" width="13.88671875" style="1" customWidth="1"/>
    <col min="23" max="23" width="12.77734375" style="1" customWidth="1"/>
    <col min="24" max="24" width="6.5546875" style="1" customWidth="1"/>
    <col min="25" max="16384" width="9.109375" style="1"/>
  </cols>
  <sheetData>
    <row r="2" spans="1:25" ht="27" customHeight="1" x14ac:dyDescent="0.3">
      <c r="A2" s="135"/>
      <c r="B2" s="139" t="s">
        <v>204</v>
      </c>
      <c r="C2" s="140"/>
      <c r="D2" s="140"/>
      <c r="E2" s="140"/>
      <c r="F2" s="135"/>
      <c r="U2" s="137" t="s">
        <v>203</v>
      </c>
      <c r="V2" s="138"/>
      <c r="X2" s="136"/>
      <c r="Y2" s="137"/>
    </row>
    <row r="3" spans="1:25" ht="13.8" customHeight="1" x14ac:dyDescent="0.3">
      <c r="A3" s="143" t="s">
        <v>3</v>
      </c>
      <c r="B3" s="145"/>
      <c r="C3" s="105"/>
      <c r="D3" s="143"/>
      <c r="E3" s="144"/>
      <c r="F3" s="144"/>
    </row>
    <row r="4" spans="1:25" ht="41.4" x14ac:dyDescent="0.3">
      <c r="A4" s="5" t="s">
        <v>0</v>
      </c>
      <c r="B4" s="5" t="s">
        <v>1</v>
      </c>
      <c r="C4" s="6" t="s">
        <v>2</v>
      </c>
      <c r="D4" s="6" t="s">
        <v>188</v>
      </c>
      <c r="E4" s="118" t="s">
        <v>186</v>
      </c>
      <c r="F4" s="6" t="s">
        <v>185</v>
      </c>
      <c r="K4" s="2"/>
      <c r="U4" s="6" t="s">
        <v>2</v>
      </c>
      <c r="V4" s="6" t="s">
        <v>184</v>
      </c>
      <c r="W4" s="118" t="s">
        <v>186</v>
      </c>
      <c r="X4" s="6" t="s">
        <v>185</v>
      </c>
    </row>
    <row r="5" spans="1:25" ht="27.6" x14ac:dyDescent="0.3">
      <c r="A5" s="7">
        <v>1</v>
      </c>
      <c r="B5" s="81" t="s">
        <v>16</v>
      </c>
      <c r="C5" s="8">
        <f>+C6+C11</f>
        <v>140000</v>
      </c>
      <c r="D5" s="8">
        <v>0</v>
      </c>
      <c r="E5" s="119">
        <v>140000</v>
      </c>
      <c r="F5" s="8" t="s">
        <v>190</v>
      </c>
      <c r="U5" s="8">
        <v>140000</v>
      </c>
      <c r="V5" s="8">
        <v>0</v>
      </c>
      <c r="W5" s="119">
        <v>140000</v>
      </c>
      <c r="X5" s="8" t="s">
        <v>190</v>
      </c>
    </row>
    <row r="6" spans="1:25" ht="27.6" x14ac:dyDescent="0.3">
      <c r="A6" s="13" t="s">
        <v>4</v>
      </c>
      <c r="B6" s="16" t="s">
        <v>33</v>
      </c>
      <c r="C6" s="14">
        <f>+C7+C8+C9</f>
        <v>40000</v>
      </c>
      <c r="D6" s="14"/>
      <c r="E6" s="120">
        <v>40000</v>
      </c>
      <c r="F6" s="14"/>
      <c r="U6" s="14">
        <v>0</v>
      </c>
      <c r="V6" s="14">
        <v>0</v>
      </c>
      <c r="W6" s="120">
        <v>0</v>
      </c>
      <c r="X6" s="14">
        <f>+X7+X8+X9</f>
        <v>0</v>
      </c>
    </row>
    <row r="7" spans="1:25" x14ac:dyDescent="0.3">
      <c r="A7" s="3" t="s">
        <v>5</v>
      </c>
      <c r="B7" s="4" t="s">
        <v>102</v>
      </c>
      <c r="C7" s="26">
        <v>20000</v>
      </c>
      <c r="D7" s="9">
        <v>0</v>
      </c>
      <c r="E7" s="121">
        <v>20000</v>
      </c>
      <c r="F7" s="9"/>
      <c r="M7" s="2"/>
      <c r="U7" s="26">
        <v>0</v>
      </c>
      <c r="V7" s="9">
        <v>0</v>
      </c>
      <c r="W7" s="121">
        <v>0</v>
      </c>
      <c r="X7" s="9"/>
    </row>
    <row r="8" spans="1:25" ht="27.6" x14ac:dyDescent="0.3">
      <c r="A8" s="3" t="s">
        <v>6</v>
      </c>
      <c r="B8" s="4" t="s">
        <v>7</v>
      </c>
      <c r="C8" s="26">
        <v>10000</v>
      </c>
      <c r="D8" s="9">
        <v>0</v>
      </c>
      <c r="E8" s="121">
        <v>10000</v>
      </c>
      <c r="F8" s="9"/>
      <c r="U8" s="26">
        <v>0</v>
      </c>
      <c r="V8" s="9">
        <v>0</v>
      </c>
      <c r="W8" s="121">
        <v>0</v>
      </c>
      <c r="X8" s="9"/>
    </row>
    <row r="9" spans="1:25" ht="27.6" x14ac:dyDescent="0.3">
      <c r="A9" s="3" t="s">
        <v>8</v>
      </c>
      <c r="B9" s="4" t="s">
        <v>9</v>
      </c>
      <c r="C9" s="26">
        <v>10000</v>
      </c>
      <c r="D9" s="9">
        <v>0</v>
      </c>
      <c r="E9" s="121">
        <v>10000</v>
      </c>
      <c r="F9" s="9"/>
      <c r="U9" s="26">
        <v>0</v>
      </c>
      <c r="V9" s="9">
        <v>0</v>
      </c>
      <c r="W9" s="121">
        <v>0</v>
      </c>
      <c r="X9" s="9">
        <f>+U9</f>
        <v>0</v>
      </c>
    </row>
    <row r="10" spans="1:25" x14ac:dyDescent="0.3">
      <c r="A10" s="3" t="s">
        <v>5</v>
      </c>
      <c r="B10" s="4" t="s">
        <v>129</v>
      </c>
      <c r="C10" s="26">
        <f>+C7+C8+C9</f>
        <v>40000</v>
      </c>
      <c r="D10" s="26">
        <f>+D7+D8+D9</f>
        <v>0</v>
      </c>
      <c r="E10" s="47">
        <v>40000</v>
      </c>
      <c r="F10" s="26"/>
      <c r="U10" s="26">
        <f>+U7+U8+U9</f>
        <v>0</v>
      </c>
      <c r="V10" s="26">
        <f>+V7+V8+V9</f>
        <v>0</v>
      </c>
      <c r="W10" s="47"/>
      <c r="X10" s="26">
        <f>+X7+X8+X9</f>
        <v>0</v>
      </c>
    </row>
    <row r="11" spans="1:25" x14ac:dyDescent="0.3">
      <c r="A11" s="13" t="s">
        <v>10</v>
      </c>
      <c r="B11" s="16" t="s">
        <v>130</v>
      </c>
      <c r="C11" s="14">
        <f>+C12+C13+C14</f>
        <v>100000</v>
      </c>
      <c r="D11" s="14">
        <v>0</v>
      </c>
      <c r="E11" s="120">
        <v>100000</v>
      </c>
      <c r="F11" s="14" t="s">
        <v>190</v>
      </c>
      <c r="U11" s="117">
        <v>140000</v>
      </c>
      <c r="V11" s="14">
        <v>0</v>
      </c>
      <c r="W11" s="122">
        <v>140000</v>
      </c>
      <c r="X11" s="14" t="s">
        <v>190</v>
      </c>
    </row>
    <row r="12" spans="1:25" ht="27.6" x14ac:dyDescent="0.3">
      <c r="A12" s="3" t="s">
        <v>191</v>
      </c>
      <c r="B12" s="4" t="s">
        <v>14</v>
      </c>
      <c r="C12" s="26">
        <v>60000</v>
      </c>
      <c r="D12" s="9">
        <v>0</v>
      </c>
      <c r="E12" s="121">
        <v>60000</v>
      </c>
      <c r="F12" s="9"/>
      <c r="U12" s="116">
        <v>40000</v>
      </c>
      <c r="V12" s="116">
        <v>0</v>
      </c>
      <c r="W12" s="123">
        <v>40000</v>
      </c>
      <c r="X12" s="9"/>
    </row>
    <row r="13" spans="1:25" ht="27.6" x14ac:dyDescent="0.3">
      <c r="A13" s="3" t="s">
        <v>192</v>
      </c>
      <c r="B13" s="4" t="s">
        <v>17</v>
      </c>
      <c r="C13" s="26">
        <v>20000</v>
      </c>
      <c r="D13" s="9">
        <v>0</v>
      </c>
      <c r="E13" s="121">
        <v>20000</v>
      </c>
      <c r="F13" s="9"/>
      <c r="U13" s="116">
        <v>80000</v>
      </c>
      <c r="V13" s="116">
        <v>0</v>
      </c>
      <c r="W13" s="123">
        <v>80000</v>
      </c>
      <c r="X13" s="9"/>
    </row>
    <row r="14" spans="1:25" ht="27.6" x14ac:dyDescent="0.3">
      <c r="A14" s="3" t="s">
        <v>193</v>
      </c>
      <c r="B14" s="4" t="s">
        <v>15</v>
      </c>
      <c r="C14" s="26">
        <v>20000</v>
      </c>
      <c r="D14" s="9">
        <v>0</v>
      </c>
      <c r="E14" s="121">
        <v>20000</v>
      </c>
      <c r="F14" s="9"/>
      <c r="U14" s="116">
        <v>20000</v>
      </c>
      <c r="V14" s="116">
        <v>0</v>
      </c>
      <c r="W14" s="123">
        <v>20000</v>
      </c>
      <c r="X14" s="9"/>
    </row>
    <row r="15" spans="1:25" x14ac:dyDescent="0.3">
      <c r="A15" s="3" t="s">
        <v>11</v>
      </c>
      <c r="B15" s="4" t="s">
        <v>105</v>
      </c>
      <c r="C15" s="26">
        <f>+C12+C13+C14</f>
        <v>100000</v>
      </c>
      <c r="D15" s="26">
        <f>+D12+D13+D14</f>
        <v>0</v>
      </c>
      <c r="E15" s="47">
        <v>100000</v>
      </c>
      <c r="F15" s="26" t="s">
        <v>190</v>
      </c>
      <c r="U15" s="116">
        <f>+U12+U13+U14</f>
        <v>140000</v>
      </c>
      <c r="V15" s="116">
        <f>+V12+V13+V14</f>
        <v>0</v>
      </c>
      <c r="W15" s="123">
        <v>140000</v>
      </c>
      <c r="X15" s="26" t="s">
        <v>190</v>
      </c>
    </row>
    <row r="16" spans="1:25" ht="6" customHeight="1" x14ac:dyDescent="0.3">
      <c r="A16" s="10"/>
      <c r="B16" s="107"/>
      <c r="C16" s="12"/>
      <c r="D16" s="12"/>
      <c r="E16" s="12"/>
      <c r="F16" s="45"/>
      <c r="U16" s="12"/>
      <c r="V16" s="12"/>
      <c r="W16" s="12"/>
      <c r="X16" s="45"/>
    </row>
    <row r="17" spans="1:24" ht="27.6" x14ac:dyDescent="0.3">
      <c r="A17" s="7">
        <v>3</v>
      </c>
      <c r="B17" s="81" t="s">
        <v>28</v>
      </c>
      <c r="C17" s="8">
        <f>+C18</f>
        <v>90000</v>
      </c>
      <c r="D17" s="8">
        <f>+D18</f>
        <v>0</v>
      </c>
      <c r="E17" s="119">
        <v>90000</v>
      </c>
      <c r="F17" s="8" t="s">
        <v>194</v>
      </c>
      <c r="U17" s="8">
        <f>+U18</f>
        <v>90000</v>
      </c>
      <c r="V17" s="8">
        <f>+V18</f>
        <v>0</v>
      </c>
      <c r="W17" s="119">
        <v>90000</v>
      </c>
      <c r="X17" s="8" t="s">
        <v>194</v>
      </c>
    </row>
    <row r="18" spans="1:24" x14ac:dyDescent="0.3">
      <c r="A18" s="13" t="s">
        <v>19</v>
      </c>
      <c r="B18" s="16" t="s">
        <v>35</v>
      </c>
      <c r="C18" s="14">
        <f>+C19</f>
        <v>90000</v>
      </c>
      <c r="D18" s="14">
        <f>+D19</f>
        <v>0</v>
      </c>
      <c r="E18" s="120">
        <v>90000</v>
      </c>
      <c r="F18" s="14"/>
      <c r="U18" s="14">
        <f>+U19</f>
        <v>90000</v>
      </c>
      <c r="V18" s="14">
        <f>+V19</f>
        <v>0</v>
      </c>
      <c r="W18" s="120">
        <v>90000</v>
      </c>
      <c r="X18" s="14"/>
    </row>
    <row r="19" spans="1:24" ht="14.25" customHeight="1" x14ac:dyDescent="0.3">
      <c r="A19" s="3" t="s">
        <v>20</v>
      </c>
      <c r="B19" s="4" t="s">
        <v>18</v>
      </c>
      <c r="C19" s="26">
        <v>90000</v>
      </c>
      <c r="D19" s="9"/>
      <c r="E19" s="121">
        <v>90000</v>
      </c>
      <c r="F19" s="9"/>
      <c r="U19" s="26">
        <v>90000</v>
      </c>
      <c r="V19" s="9"/>
      <c r="W19" s="121">
        <v>90000</v>
      </c>
      <c r="X19" s="9"/>
    </row>
    <row r="20" spans="1:24" ht="6" customHeight="1" x14ac:dyDescent="0.3">
      <c r="A20" s="10"/>
      <c r="B20" s="107"/>
      <c r="C20" s="12"/>
      <c r="D20" s="12"/>
      <c r="E20" s="12"/>
      <c r="F20" s="45"/>
      <c r="U20" s="12"/>
      <c r="V20" s="12"/>
      <c r="W20" s="12"/>
      <c r="X20" s="45"/>
    </row>
    <row r="21" spans="1:24" ht="27.6" x14ac:dyDescent="0.3">
      <c r="A21" s="7">
        <v>4</v>
      </c>
      <c r="B21" s="81" t="s">
        <v>27</v>
      </c>
      <c r="C21" s="8">
        <f>+C22+C24</f>
        <v>500000</v>
      </c>
      <c r="D21" s="8">
        <f>+D22+D24</f>
        <v>240000</v>
      </c>
      <c r="E21" s="119">
        <v>740000</v>
      </c>
      <c r="F21" s="8"/>
      <c r="U21" s="8">
        <f>+U22+U24</f>
        <v>500000</v>
      </c>
      <c r="V21" s="8">
        <f>+V22+V24</f>
        <v>266268</v>
      </c>
      <c r="W21" s="119">
        <v>740000</v>
      </c>
      <c r="X21" s="8"/>
    </row>
    <row r="22" spans="1:24" x14ac:dyDescent="0.3">
      <c r="A22" s="25" t="s">
        <v>21</v>
      </c>
      <c r="B22" s="16" t="s">
        <v>36</v>
      </c>
      <c r="C22" s="14">
        <v>400000</v>
      </c>
      <c r="D22" s="14">
        <f>+D23</f>
        <v>240000</v>
      </c>
      <c r="E22" s="120">
        <v>640000</v>
      </c>
      <c r="F22" s="14" t="s">
        <v>195</v>
      </c>
      <c r="U22" s="14">
        <v>400000</v>
      </c>
      <c r="V22" s="14">
        <f>+V23</f>
        <v>266268</v>
      </c>
      <c r="W22" s="120">
        <v>640000</v>
      </c>
      <c r="X22" s="14" t="s">
        <v>195</v>
      </c>
    </row>
    <row r="23" spans="1:24" ht="27.6" x14ac:dyDescent="0.3">
      <c r="A23" s="31" t="s">
        <v>22</v>
      </c>
      <c r="B23" s="115" t="s">
        <v>23</v>
      </c>
      <c r="C23" s="26">
        <v>400000</v>
      </c>
      <c r="D23" s="9">
        <v>240000</v>
      </c>
      <c r="E23" s="121">
        <v>640000</v>
      </c>
      <c r="F23" s="9"/>
      <c r="U23" s="26">
        <v>400000</v>
      </c>
      <c r="V23" s="9">
        <v>266268</v>
      </c>
      <c r="W23" s="121">
        <v>666668</v>
      </c>
      <c r="X23" s="9"/>
    </row>
    <row r="24" spans="1:24" ht="27.6" x14ac:dyDescent="0.3">
      <c r="A24" s="25" t="s">
        <v>24</v>
      </c>
      <c r="B24" s="16" t="s">
        <v>59</v>
      </c>
      <c r="C24" s="14">
        <v>100000</v>
      </c>
      <c r="D24" s="14">
        <f>+D25</f>
        <v>0</v>
      </c>
      <c r="E24" s="120">
        <v>0</v>
      </c>
      <c r="F24" s="14" t="s">
        <v>196</v>
      </c>
      <c r="U24" s="14">
        <v>100000</v>
      </c>
      <c r="V24" s="14">
        <f>+V25</f>
        <v>0</v>
      </c>
      <c r="W24" s="120">
        <v>0</v>
      </c>
      <c r="X24" s="14" t="s">
        <v>196</v>
      </c>
    </row>
    <row r="25" spans="1:24" ht="27.6" x14ac:dyDescent="0.3">
      <c r="A25" s="17" t="s">
        <v>25</v>
      </c>
      <c r="B25" s="4" t="s">
        <v>26</v>
      </c>
      <c r="C25" s="26">
        <v>100000</v>
      </c>
      <c r="D25" s="9"/>
      <c r="E25" s="121"/>
      <c r="F25" s="9"/>
      <c r="U25" s="26">
        <v>100000</v>
      </c>
      <c r="V25" s="9"/>
      <c r="W25" s="121"/>
      <c r="X25" s="9"/>
    </row>
    <row r="26" spans="1:24" ht="6" customHeight="1" x14ac:dyDescent="0.3">
      <c r="A26" s="10"/>
      <c r="B26" s="107"/>
      <c r="C26" s="12"/>
      <c r="D26" s="12"/>
      <c r="E26" s="12"/>
      <c r="F26" s="45"/>
      <c r="U26" s="12"/>
      <c r="V26" s="12"/>
      <c r="W26" s="12"/>
      <c r="X26" s="45"/>
    </row>
    <row r="27" spans="1:24" ht="27.6" x14ac:dyDescent="0.3">
      <c r="A27" s="7">
        <v>6</v>
      </c>
      <c r="B27" s="81" t="s">
        <v>145</v>
      </c>
      <c r="C27" s="8">
        <f>+C28+C30</f>
        <v>1040000</v>
      </c>
      <c r="D27" s="8">
        <v>560000</v>
      </c>
      <c r="E27" s="119">
        <v>1600000</v>
      </c>
      <c r="F27" s="8" t="s">
        <v>197</v>
      </c>
      <c r="U27" s="8">
        <f>+U28+U30</f>
        <v>940000</v>
      </c>
      <c r="V27" s="8">
        <f>+V28+V30</f>
        <v>460000</v>
      </c>
      <c r="W27" s="119">
        <v>1400000</v>
      </c>
      <c r="X27" s="8" t="s">
        <v>197</v>
      </c>
    </row>
    <row r="28" spans="1:24" ht="27.6" x14ac:dyDescent="0.3">
      <c r="A28" s="25" t="s">
        <v>30</v>
      </c>
      <c r="B28" s="16" t="s">
        <v>37</v>
      </c>
      <c r="C28" s="14">
        <f>+C29</f>
        <v>480000</v>
      </c>
      <c r="D28" s="14">
        <v>0</v>
      </c>
      <c r="E28" s="120">
        <v>480000</v>
      </c>
      <c r="F28" s="14" t="s">
        <v>198</v>
      </c>
      <c r="U28" s="14">
        <f>+U29</f>
        <v>480000</v>
      </c>
      <c r="V28" s="14">
        <v>0</v>
      </c>
      <c r="W28" s="120">
        <v>0</v>
      </c>
      <c r="X28" s="14" t="s">
        <v>198</v>
      </c>
    </row>
    <row r="29" spans="1:24" ht="55.2" x14ac:dyDescent="0.3">
      <c r="A29" s="17" t="s">
        <v>31</v>
      </c>
      <c r="B29" s="4" t="s">
        <v>100</v>
      </c>
      <c r="C29" s="26">
        <v>480000</v>
      </c>
      <c r="D29" s="9">
        <v>0</v>
      </c>
      <c r="E29" s="121">
        <v>480000</v>
      </c>
      <c r="F29" s="9"/>
      <c r="U29" s="26">
        <v>480000</v>
      </c>
      <c r="V29" s="9">
        <v>0</v>
      </c>
      <c r="W29" s="121">
        <v>480000</v>
      </c>
      <c r="X29" s="9"/>
    </row>
    <row r="30" spans="1:24" ht="27.6" x14ac:dyDescent="0.3">
      <c r="A30" s="13" t="s">
        <v>32</v>
      </c>
      <c r="B30" s="16" t="s">
        <v>39</v>
      </c>
      <c r="C30" s="14">
        <f>+C31+C32</f>
        <v>560000</v>
      </c>
      <c r="D30" s="14">
        <f>+D31+D32</f>
        <v>560000</v>
      </c>
      <c r="E30" s="120">
        <v>1120000</v>
      </c>
      <c r="F30" s="14" t="s">
        <v>195</v>
      </c>
      <c r="U30" s="14">
        <f>+U31+U32</f>
        <v>460000</v>
      </c>
      <c r="V30" s="14">
        <f>+V31+V32</f>
        <v>460000</v>
      </c>
      <c r="W30" s="120">
        <v>920000</v>
      </c>
      <c r="X30" s="14" t="s">
        <v>195</v>
      </c>
    </row>
    <row r="31" spans="1:24" ht="27.6" x14ac:dyDescent="0.3">
      <c r="A31" s="3" t="s">
        <v>38</v>
      </c>
      <c r="B31" s="4" t="s">
        <v>40</v>
      </c>
      <c r="C31" s="26">
        <f>350000+60000+30000</f>
        <v>440000</v>
      </c>
      <c r="D31" s="9">
        <f>+C31</f>
        <v>440000</v>
      </c>
      <c r="E31" s="121">
        <v>880000</v>
      </c>
      <c r="F31" s="9"/>
      <c r="U31" s="116">
        <v>340000</v>
      </c>
      <c r="V31" s="116">
        <f>+U31</f>
        <v>340000</v>
      </c>
      <c r="W31" s="123">
        <v>680000</v>
      </c>
      <c r="X31" s="9"/>
    </row>
    <row r="32" spans="1:24" ht="27.6" x14ac:dyDescent="0.3">
      <c r="A32" s="3" t="s">
        <v>41</v>
      </c>
      <c r="B32" s="4" t="s">
        <v>58</v>
      </c>
      <c r="C32" s="26">
        <v>120000</v>
      </c>
      <c r="D32" s="9">
        <v>120000</v>
      </c>
      <c r="E32" s="121">
        <v>240000</v>
      </c>
      <c r="F32" s="9"/>
      <c r="U32" s="26">
        <v>120000</v>
      </c>
      <c r="V32" s="9">
        <v>120000</v>
      </c>
      <c r="W32" s="121">
        <v>240000</v>
      </c>
      <c r="X32" s="9"/>
    </row>
    <row r="33" spans="1:24" ht="6" customHeight="1" x14ac:dyDescent="0.3">
      <c r="A33" s="10"/>
      <c r="B33" s="107"/>
      <c r="C33" s="12"/>
      <c r="D33" s="12"/>
      <c r="E33" s="12"/>
      <c r="F33" s="45"/>
      <c r="U33" s="12"/>
      <c r="V33" s="12"/>
      <c r="W33" s="12"/>
      <c r="X33" s="45"/>
    </row>
    <row r="34" spans="1:24" ht="27.6" x14ac:dyDescent="0.3">
      <c r="A34" s="7">
        <v>7</v>
      </c>
      <c r="B34" s="81" t="s">
        <v>146</v>
      </c>
      <c r="C34" s="8">
        <f>+C35+C37+C39</f>
        <v>1100383.1099999999</v>
      </c>
      <c r="D34" s="8">
        <v>0</v>
      </c>
      <c r="E34" s="119">
        <v>0</v>
      </c>
      <c r="F34" s="8"/>
      <c r="U34" s="8">
        <f>+U35+U37+U39</f>
        <v>1100383.1099999999</v>
      </c>
      <c r="V34" s="8">
        <f>+V35+V37+V39</f>
        <v>0</v>
      </c>
      <c r="W34" s="119">
        <v>0</v>
      </c>
      <c r="X34" s="8"/>
    </row>
    <row r="35" spans="1:24" ht="55.2" x14ac:dyDescent="0.3">
      <c r="A35" s="25" t="s">
        <v>43</v>
      </c>
      <c r="B35" s="16" t="s">
        <v>44</v>
      </c>
      <c r="C35" s="14">
        <f>+C36</f>
        <v>60000</v>
      </c>
      <c r="D35" s="14">
        <v>0</v>
      </c>
      <c r="E35" s="120">
        <v>60000</v>
      </c>
      <c r="F35" s="14" t="s">
        <v>199</v>
      </c>
      <c r="U35" s="116">
        <v>100383.11</v>
      </c>
      <c r="V35" s="116">
        <f>+V36</f>
        <v>0</v>
      </c>
      <c r="W35" s="123">
        <v>100383.11</v>
      </c>
      <c r="X35" s="14" t="s">
        <v>199</v>
      </c>
    </row>
    <row r="36" spans="1:24" ht="41.4" x14ac:dyDescent="0.3">
      <c r="A36" s="3" t="s">
        <v>45</v>
      </c>
      <c r="B36" s="4" t="s">
        <v>139</v>
      </c>
      <c r="C36" s="26">
        <v>60000</v>
      </c>
      <c r="D36" s="9">
        <v>0</v>
      </c>
      <c r="E36" s="121">
        <v>60000</v>
      </c>
      <c r="F36" s="9"/>
      <c r="U36" s="116">
        <v>100383.11</v>
      </c>
      <c r="V36" s="116">
        <v>0</v>
      </c>
      <c r="W36" s="123">
        <v>100383.11</v>
      </c>
      <c r="X36" s="9"/>
    </row>
    <row r="37" spans="1:24" ht="41.4" x14ac:dyDescent="0.3">
      <c r="A37" s="13" t="s">
        <v>46</v>
      </c>
      <c r="B37" s="16" t="s">
        <v>47</v>
      </c>
      <c r="C37" s="14">
        <v>400000</v>
      </c>
      <c r="D37" s="14">
        <v>0</v>
      </c>
      <c r="E37" s="120">
        <v>400000</v>
      </c>
      <c r="F37" s="14" t="s">
        <v>198</v>
      </c>
      <c r="U37" s="14">
        <v>400000</v>
      </c>
      <c r="V37" s="14">
        <f>+V38</f>
        <v>0</v>
      </c>
      <c r="W37" s="120">
        <v>400000</v>
      </c>
      <c r="X37" s="14" t="s">
        <v>198</v>
      </c>
    </row>
    <row r="38" spans="1:24" ht="55.2" x14ac:dyDescent="0.3">
      <c r="A38" s="3" t="s">
        <v>48</v>
      </c>
      <c r="B38" s="4" t="s">
        <v>50</v>
      </c>
      <c r="C38" s="26">
        <v>400000</v>
      </c>
      <c r="D38" s="9">
        <v>0</v>
      </c>
      <c r="E38" s="121">
        <v>400000</v>
      </c>
      <c r="F38" s="9"/>
      <c r="U38" s="26">
        <v>400000</v>
      </c>
      <c r="V38" s="9">
        <v>0</v>
      </c>
      <c r="W38" s="121">
        <v>400000</v>
      </c>
      <c r="X38" s="9"/>
    </row>
    <row r="39" spans="1:24" ht="72.599999999999994" customHeight="1" x14ac:dyDescent="0.3">
      <c r="A39" s="13" t="s">
        <v>49</v>
      </c>
      <c r="B39" s="16" t="s">
        <v>51</v>
      </c>
      <c r="C39" s="14">
        <v>640383.11</v>
      </c>
      <c r="D39" s="14">
        <v>0</v>
      </c>
      <c r="E39" s="120">
        <v>640383.11</v>
      </c>
      <c r="F39" s="14" t="s">
        <v>199</v>
      </c>
      <c r="U39" s="117">
        <v>600000</v>
      </c>
      <c r="V39" s="14">
        <v>0</v>
      </c>
      <c r="W39" s="122">
        <v>600000</v>
      </c>
      <c r="X39" s="14" t="s">
        <v>199</v>
      </c>
    </row>
    <row r="40" spans="1:24" ht="27.6" x14ac:dyDescent="0.3">
      <c r="A40" s="52" t="s">
        <v>52</v>
      </c>
      <c r="B40" s="4" t="s">
        <v>78</v>
      </c>
      <c r="C40" s="26">
        <v>300000</v>
      </c>
      <c r="D40" s="9">
        <v>0</v>
      </c>
      <c r="E40" s="121">
        <v>300000</v>
      </c>
      <c r="F40" s="9"/>
      <c r="U40" s="116">
        <v>360000</v>
      </c>
      <c r="V40" s="116">
        <v>0</v>
      </c>
      <c r="W40" s="123">
        <v>360000</v>
      </c>
      <c r="X40" s="9"/>
    </row>
    <row r="41" spans="1:24" ht="27.6" x14ac:dyDescent="0.3">
      <c r="A41" s="52" t="s">
        <v>106</v>
      </c>
      <c r="B41" s="4" t="s">
        <v>53</v>
      </c>
      <c r="C41" s="26">
        <v>80000</v>
      </c>
      <c r="D41" s="9">
        <v>0</v>
      </c>
      <c r="E41" s="121">
        <v>800000</v>
      </c>
      <c r="F41" s="9"/>
      <c r="U41" s="116">
        <v>100000</v>
      </c>
      <c r="V41" s="116">
        <v>0</v>
      </c>
      <c r="W41" s="123">
        <v>100000</v>
      </c>
      <c r="X41" s="9"/>
    </row>
    <row r="42" spans="1:24" ht="27.6" x14ac:dyDescent="0.3">
      <c r="A42" s="52" t="s">
        <v>107</v>
      </c>
      <c r="B42" s="4" t="s">
        <v>54</v>
      </c>
      <c r="C42" s="26">
        <v>60383.11</v>
      </c>
      <c r="D42" s="9">
        <v>0</v>
      </c>
      <c r="E42" s="121">
        <v>60383.11</v>
      </c>
      <c r="F42" s="9"/>
      <c r="U42" s="116">
        <v>60000</v>
      </c>
      <c r="V42" s="116">
        <v>0</v>
      </c>
      <c r="W42" s="123">
        <v>60000</v>
      </c>
      <c r="X42" s="9"/>
    </row>
    <row r="43" spans="1:24" ht="27.6" x14ac:dyDescent="0.3">
      <c r="A43" s="52" t="s">
        <v>108</v>
      </c>
      <c r="B43" s="56" t="s">
        <v>95</v>
      </c>
      <c r="C43" s="57">
        <v>200000</v>
      </c>
      <c r="D43" s="58">
        <v>0</v>
      </c>
      <c r="E43" s="131">
        <v>200000</v>
      </c>
      <c r="F43" s="9"/>
      <c r="U43" s="116">
        <v>80000</v>
      </c>
      <c r="V43" s="116">
        <v>0</v>
      </c>
      <c r="W43" s="123">
        <v>80000</v>
      </c>
      <c r="X43" s="58"/>
    </row>
    <row r="44" spans="1:24" ht="41.4" x14ac:dyDescent="0.3">
      <c r="A44" s="59" t="s">
        <v>52</v>
      </c>
      <c r="B44" s="4" t="s">
        <v>109</v>
      </c>
      <c r="C44" s="26">
        <f>+C40+C41+C42+C43</f>
        <v>640383.11</v>
      </c>
      <c r="D44" s="26">
        <f>+D40+D41+D42+D43</f>
        <v>0</v>
      </c>
      <c r="E44" s="47">
        <v>640383.11</v>
      </c>
      <c r="F44" s="26">
        <f>+F40+F41+F42+F43</f>
        <v>0</v>
      </c>
      <c r="U44" s="116">
        <f>+U40+U41+U42+U43</f>
        <v>600000</v>
      </c>
      <c r="V44" s="116">
        <f>+V40+V41+V42+V43</f>
        <v>0</v>
      </c>
      <c r="W44" s="123">
        <v>600000</v>
      </c>
      <c r="X44" s="26">
        <f>+X40+X41+X42+X43</f>
        <v>0</v>
      </c>
    </row>
    <row r="45" spans="1:24" ht="6" customHeight="1" x14ac:dyDescent="0.3">
      <c r="A45" s="10"/>
      <c r="B45" s="107"/>
      <c r="C45" s="12"/>
      <c r="D45" s="12"/>
      <c r="E45" s="12"/>
      <c r="F45" s="45"/>
      <c r="U45" s="12"/>
      <c r="V45" s="12"/>
      <c r="W45" s="12"/>
      <c r="X45" s="45"/>
    </row>
    <row r="46" spans="1:24" ht="28.5" customHeight="1" x14ac:dyDescent="0.3">
      <c r="A46" s="7">
        <v>8</v>
      </c>
      <c r="B46" s="81" t="s">
        <v>144</v>
      </c>
      <c r="C46" s="8">
        <f>+C47</f>
        <v>200000</v>
      </c>
      <c r="D46" s="8">
        <v>0</v>
      </c>
      <c r="E46" s="119">
        <v>200000</v>
      </c>
      <c r="F46" s="8"/>
      <c r="U46" s="8">
        <f>+U47</f>
        <v>200000</v>
      </c>
      <c r="V46" s="8">
        <v>0</v>
      </c>
      <c r="W46" s="119">
        <v>200000</v>
      </c>
      <c r="X46" s="8"/>
    </row>
    <row r="47" spans="1:24" ht="27.6" x14ac:dyDescent="0.3">
      <c r="A47" s="13" t="s">
        <v>56</v>
      </c>
      <c r="B47" s="16" t="s">
        <v>57</v>
      </c>
      <c r="C47" s="14">
        <f>+C48</f>
        <v>200000</v>
      </c>
      <c r="D47" s="14">
        <v>0</v>
      </c>
      <c r="E47" s="120">
        <v>200000</v>
      </c>
      <c r="F47" s="14" t="s">
        <v>200</v>
      </c>
      <c r="U47" s="14">
        <f>+U48</f>
        <v>200000</v>
      </c>
      <c r="V47" s="14">
        <v>0</v>
      </c>
      <c r="W47" s="120">
        <v>200000</v>
      </c>
      <c r="X47" s="14" t="s">
        <v>200</v>
      </c>
    </row>
    <row r="48" spans="1:24" ht="27.6" x14ac:dyDescent="0.3">
      <c r="A48" s="3" t="s">
        <v>60</v>
      </c>
      <c r="B48" s="4" t="s">
        <v>61</v>
      </c>
      <c r="C48" s="26">
        <v>200000</v>
      </c>
      <c r="D48" s="9">
        <v>0</v>
      </c>
      <c r="E48" s="121">
        <v>200000</v>
      </c>
      <c r="F48" s="9"/>
      <c r="U48" s="26">
        <v>200000</v>
      </c>
      <c r="V48" s="9">
        <v>0</v>
      </c>
      <c r="W48" s="121">
        <v>200000</v>
      </c>
      <c r="X48" s="9"/>
    </row>
    <row r="49" spans="1:24" ht="6" customHeight="1" x14ac:dyDescent="0.3">
      <c r="A49" s="10"/>
      <c r="B49" s="107"/>
      <c r="C49" s="12"/>
      <c r="D49" s="12"/>
      <c r="E49" s="12"/>
      <c r="F49" s="45"/>
      <c r="U49" s="12"/>
      <c r="V49" s="12"/>
      <c r="W49" s="12"/>
      <c r="X49" s="45"/>
    </row>
    <row r="50" spans="1:24" ht="12.75" customHeight="1" x14ac:dyDescent="0.3">
      <c r="A50" s="7">
        <v>16</v>
      </c>
      <c r="B50" s="81" t="s">
        <v>143</v>
      </c>
      <c r="C50" s="8">
        <f>+C51+C55+C57</f>
        <v>840000</v>
      </c>
      <c r="D50" s="8">
        <f>+D51+D55+D57</f>
        <v>185000</v>
      </c>
      <c r="E50" s="119"/>
      <c r="F50" s="8"/>
      <c r="U50" s="8">
        <f>+U51+U55+U57</f>
        <v>940000</v>
      </c>
      <c r="V50" s="8">
        <f>+V51+V55+V57</f>
        <v>210000</v>
      </c>
      <c r="W50" s="119"/>
      <c r="X50" s="8"/>
    </row>
    <row r="51" spans="1:24" ht="25.5" customHeight="1" x14ac:dyDescent="0.3">
      <c r="A51" s="13" t="s">
        <v>63</v>
      </c>
      <c r="B51" s="16" t="s">
        <v>64</v>
      </c>
      <c r="C51" s="14">
        <f>+C52+C53+C54</f>
        <v>440000</v>
      </c>
      <c r="D51" s="14">
        <f>+D52+D53+D54</f>
        <v>110000</v>
      </c>
      <c r="E51" s="120">
        <v>550000</v>
      </c>
      <c r="F51" s="14"/>
      <c r="U51" s="117">
        <f>+U52+U53+U54</f>
        <v>540000</v>
      </c>
      <c r="V51" s="117">
        <f>+V52+V53+V54</f>
        <v>135000</v>
      </c>
      <c r="W51" s="122">
        <v>675000</v>
      </c>
      <c r="X51" s="14"/>
    </row>
    <row r="52" spans="1:24" ht="25.5" customHeight="1" x14ac:dyDescent="0.3">
      <c r="A52" s="3" t="s">
        <v>65</v>
      </c>
      <c r="B52" s="4" t="s">
        <v>68</v>
      </c>
      <c r="C52" s="26">
        <v>90000</v>
      </c>
      <c r="D52" s="26">
        <v>22500</v>
      </c>
      <c r="E52" s="47">
        <v>112500</v>
      </c>
      <c r="F52" s="3" t="s">
        <v>201</v>
      </c>
      <c r="U52" s="26">
        <v>90000</v>
      </c>
      <c r="V52" s="26">
        <v>22500</v>
      </c>
      <c r="W52" s="47">
        <v>112500</v>
      </c>
      <c r="X52" s="3" t="s">
        <v>201</v>
      </c>
    </row>
    <row r="53" spans="1:24" ht="25.5" customHeight="1" x14ac:dyDescent="0.3">
      <c r="A53" s="3" t="s">
        <v>66</v>
      </c>
      <c r="B53" s="4" t="s">
        <v>77</v>
      </c>
      <c r="C53" s="26">
        <v>100000</v>
      </c>
      <c r="D53" s="28">
        <v>25000</v>
      </c>
      <c r="E53" s="124">
        <v>125000</v>
      </c>
      <c r="F53" s="3" t="s">
        <v>199</v>
      </c>
      <c r="U53" s="116">
        <v>200000</v>
      </c>
      <c r="V53" s="116">
        <v>50000</v>
      </c>
      <c r="W53" s="123">
        <v>250000</v>
      </c>
      <c r="X53" s="3" t="s">
        <v>199</v>
      </c>
    </row>
    <row r="54" spans="1:24" ht="28.5" customHeight="1" x14ac:dyDescent="0.3">
      <c r="A54" s="3" t="s">
        <v>76</v>
      </c>
      <c r="B54" s="4" t="s">
        <v>101</v>
      </c>
      <c r="C54" s="26">
        <v>250000</v>
      </c>
      <c r="D54" s="28">
        <v>62500</v>
      </c>
      <c r="E54" s="124">
        <v>312500</v>
      </c>
      <c r="F54" s="3" t="s">
        <v>198</v>
      </c>
      <c r="U54" s="26">
        <v>250000</v>
      </c>
      <c r="V54" s="28">
        <v>62500</v>
      </c>
      <c r="W54" s="124">
        <v>312500</v>
      </c>
      <c r="X54" s="3" t="s">
        <v>198</v>
      </c>
    </row>
    <row r="55" spans="1:24" ht="38.25" customHeight="1" x14ac:dyDescent="0.3">
      <c r="A55" s="13" t="s">
        <v>67</v>
      </c>
      <c r="B55" s="16" t="s">
        <v>69</v>
      </c>
      <c r="C55" s="14">
        <v>300000</v>
      </c>
      <c r="D55" s="14">
        <v>75000</v>
      </c>
      <c r="E55" s="120">
        <v>375000</v>
      </c>
      <c r="F55" s="14" t="str">
        <f>+F56</f>
        <v>3A</v>
      </c>
      <c r="U55" s="14">
        <v>300000</v>
      </c>
      <c r="V55" s="14">
        <v>75000</v>
      </c>
      <c r="W55" s="120">
        <v>375000</v>
      </c>
      <c r="X55" s="14" t="str">
        <f>+X56</f>
        <v>3A</v>
      </c>
    </row>
    <row r="56" spans="1:24" ht="12.75" customHeight="1" x14ac:dyDescent="0.3">
      <c r="A56" s="3" t="s">
        <v>140</v>
      </c>
      <c r="B56" s="4" t="s">
        <v>70</v>
      </c>
      <c r="C56" s="26">
        <v>300000</v>
      </c>
      <c r="D56" s="26">
        <v>75000</v>
      </c>
      <c r="E56" s="47">
        <v>375000</v>
      </c>
      <c r="F56" s="3" t="s">
        <v>194</v>
      </c>
      <c r="U56" s="26">
        <v>300000</v>
      </c>
      <c r="V56" s="26">
        <v>75000</v>
      </c>
      <c r="W56" s="47">
        <v>375000</v>
      </c>
      <c r="X56" s="3" t="s">
        <v>194</v>
      </c>
    </row>
    <row r="57" spans="1:24" ht="25.5" customHeight="1" x14ac:dyDescent="0.3">
      <c r="A57" s="13" t="s">
        <v>71</v>
      </c>
      <c r="B57" s="16" t="s">
        <v>72</v>
      </c>
      <c r="C57" s="14">
        <f>+C58+C59</f>
        <v>100000</v>
      </c>
      <c r="D57" s="14">
        <v>0</v>
      </c>
      <c r="E57" s="120">
        <v>100000</v>
      </c>
      <c r="F57" s="14" t="s">
        <v>202</v>
      </c>
      <c r="U57" s="14">
        <f>+U58+U59</f>
        <v>100000</v>
      </c>
      <c r="V57" s="14">
        <f>+V58+V59</f>
        <v>0</v>
      </c>
      <c r="W57" s="120">
        <v>100000</v>
      </c>
      <c r="X57" s="14" t="s">
        <v>202</v>
      </c>
    </row>
    <row r="58" spans="1:24" ht="12.75" customHeight="1" x14ac:dyDescent="0.3">
      <c r="A58" s="32" t="s">
        <v>74</v>
      </c>
      <c r="B58" s="4" t="s">
        <v>73</v>
      </c>
      <c r="C58" s="26">
        <v>50000</v>
      </c>
      <c r="D58" s="3">
        <v>0</v>
      </c>
      <c r="E58" s="47">
        <v>50000</v>
      </c>
      <c r="F58" s="3"/>
      <c r="U58" s="26">
        <v>50000</v>
      </c>
      <c r="V58" s="3"/>
      <c r="W58" s="47">
        <v>50000</v>
      </c>
      <c r="X58" s="3"/>
    </row>
    <row r="59" spans="1:24" ht="25.5" customHeight="1" x14ac:dyDescent="0.3">
      <c r="A59" s="32" t="s">
        <v>75</v>
      </c>
      <c r="B59" s="4" t="s">
        <v>79</v>
      </c>
      <c r="C59" s="26">
        <v>50000</v>
      </c>
      <c r="D59" s="3">
        <v>0</v>
      </c>
      <c r="E59" s="47">
        <v>50000</v>
      </c>
      <c r="F59" s="28"/>
      <c r="U59" s="26">
        <v>50000</v>
      </c>
      <c r="V59" s="3"/>
      <c r="W59" s="47">
        <v>50000</v>
      </c>
      <c r="X59" s="28"/>
    </row>
    <row r="60" spans="1:24" ht="12.75" customHeight="1" x14ac:dyDescent="0.3">
      <c r="A60" s="60" t="s">
        <v>74</v>
      </c>
      <c r="B60" s="55" t="s">
        <v>110</v>
      </c>
      <c r="C60" s="54">
        <f>+C58+C59</f>
        <v>100000</v>
      </c>
      <c r="D60" s="54">
        <f>+D58+D59</f>
        <v>0</v>
      </c>
      <c r="E60" s="54"/>
      <c r="F60" s="26"/>
      <c r="U60" s="54">
        <f>+U58+U59</f>
        <v>100000</v>
      </c>
      <c r="V60" s="54">
        <f>+V58+V59</f>
        <v>0</v>
      </c>
      <c r="W60" s="54">
        <v>100000</v>
      </c>
      <c r="X60" s="26"/>
    </row>
    <row r="61" spans="1:24" ht="12.75" customHeight="1" x14ac:dyDescent="0.3">
      <c r="A61" s="10"/>
      <c r="B61" s="107"/>
      <c r="C61" s="12"/>
      <c r="D61" s="12"/>
      <c r="E61" s="12"/>
      <c r="F61" s="45"/>
      <c r="U61" s="12"/>
      <c r="V61" s="12"/>
      <c r="W61" s="12"/>
      <c r="X61" s="45"/>
    </row>
    <row r="62" spans="1:24" ht="15" customHeight="1" x14ac:dyDescent="0.3">
      <c r="A62" s="33" t="s">
        <v>82</v>
      </c>
      <c r="B62" s="108" t="s">
        <v>83</v>
      </c>
      <c r="C62" s="34">
        <f>+C50+C46+C34+C27+C21+C17+C5</f>
        <v>3910383.11</v>
      </c>
      <c r="D62" s="34">
        <f>+D50+D46+D34+D27+D21+D17+D5</f>
        <v>985000</v>
      </c>
      <c r="E62" s="125">
        <v>4895383.1100000003</v>
      </c>
      <c r="F62" s="134"/>
      <c r="U62" s="34">
        <f>+U50+U46+U34+U27+U21+U17+U5</f>
        <v>3910383.11</v>
      </c>
      <c r="V62" s="34">
        <f>+V50+V46+V34+V27+V21+V17+V5</f>
        <v>936268</v>
      </c>
      <c r="W62" s="125">
        <v>4846651.1100000003</v>
      </c>
      <c r="X62" s="34"/>
    </row>
    <row r="63" spans="1:24" x14ac:dyDescent="0.3">
      <c r="A63" s="10"/>
      <c r="B63" s="107"/>
      <c r="C63" s="27"/>
      <c r="D63" s="27">
        <f>+D62/C62</f>
        <v>0.2518934775165802</v>
      </c>
      <c r="E63" s="27"/>
      <c r="F63" s="130">
        <f>+F62/C62</f>
        <v>0</v>
      </c>
      <c r="U63" s="27"/>
      <c r="V63" s="27">
        <f>+V62/U62</f>
        <v>0.23943127147968887</v>
      </c>
      <c r="W63" s="27"/>
      <c r="X63" s="130"/>
    </row>
    <row r="64" spans="1:24" ht="28.8" x14ac:dyDescent="0.3">
      <c r="A64" s="35" t="s">
        <v>80</v>
      </c>
      <c r="B64" s="109" t="s">
        <v>84</v>
      </c>
      <c r="C64" s="36">
        <v>226354.88</v>
      </c>
      <c r="D64" s="35">
        <v>0</v>
      </c>
      <c r="E64" s="132">
        <v>226354.88</v>
      </c>
      <c r="F64" s="37"/>
      <c r="U64" s="36">
        <v>226354.83</v>
      </c>
      <c r="V64" s="35">
        <v>0</v>
      </c>
      <c r="W64" s="126">
        <v>226354.99</v>
      </c>
      <c r="X64" s="35"/>
    </row>
    <row r="65" spans="1:24" x14ac:dyDescent="0.3">
      <c r="A65" s="3" t="s">
        <v>81</v>
      </c>
      <c r="B65" s="4" t="s">
        <v>187</v>
      </c>
      <c r="C65" s="26">
        <v>75451.56</v>
      </c>
      <c r="D65" s="3"/>
      <c r="E65" s="53"/>
      <c r="F65" s="3"/>
      <c r="U65" s="26">
        <v>75451.56</v>
      </c>
      <c r="V65" s="3"/>
      <c r="W65" s="53"/>
      <c r="X65" s="3"/>
    </row>
    <row r="66" spans="1:24" x14ac:dyDescent="0.3">
      <c r="A66" s="15"/>
      <c r="B66" s="19"/>
      <c r="C66" s="30"/>
      <c r="D66" s="15"/>
      <c r="E66" s="10"/>
      <c r="F66" s="15"/>
      <c r="U66" s="30"/>
      <c r="V66" s="15"/>
      <c r="W66" s="10"/>
      <c r="X66" s="15"/>
    </row>
    <row r="67" spans="1:24" ht="14.4" x14ac:dyDescent="0.3">
      <c r="A67" s="37" t="s">
        <v>96</v>
      </c>
      <c r="B67" s="110" t="s">
        <v>97</v>
      </c>
      <c r="C67" s="38">
        <v>824499.7</v>
      </c>
      <c r="D67" s="39">
        <v>0</v>
      </c>
      <c r="E67" s="127">
        <v>824499.7</v>
      </c>
      <c r="F67" s="39"/>
      <c r="U67" s="38">
        <v>824499.7</v>
      </c>
      <c r="V67" s="39">
        <v>0</v>
      </c>
      <c r="W67" s="127">
        <v>824499.7</v>
      </c>
      <c r="X67" s="39"/>
    </row>
    <row r="68" spans="1:24" x14ac:dyDescent="0.3">
      <c r="A68" s="3" t="s">
        <v>98</v>
      </c>
      <c r="B68" s="4" t="s">
        <v>99</v>
      </c>
      <c r="C68" s="26">
        <v>824499.7</v>
      </c>
      <c r="D68" s="3">
        <v>0</v>
      </c>
      <c r="E68" s="47">
        <v>824499.7</v>
      </c>
      <c r="F68" s="3"/>
      <c r="U68" s="26">
        <v>824499.7</v>
      </c>
      <c r="V68" s="3">
        <v>0</v>
      </c>
      <c r="W68" s="47">
        <v>824499.7</v>
      </c>
      <c r="X68" s="3"/>
    </row>
    <row r="69" spans="1:24" x14ac:dyDescent="0.3">
      <c r="A69" s="15"/>
      <c r="B69" s="19"/>
      <c r="C69" s="30"/>
      <c r="D69" s="15"/>
      <c r="E69" s="10"/>
      <c r="F69" s="15"/>
      <c r="U69" s="30"/>
      <c r="V69" s="15"/>
      <c r="W69" s="10"/>
      <c r="X69" s="15"/>
    </row>
    <row r="70" spans="1:24" ht="14.4" x14ac:dyDescent="0.3">
      <c r="A70" s="24" t="s">
        <v>85</v>
      </c>
      <c r="B70" s="111" t="s">
        <v>86</v>
      </c>
      <c r="C70" s="29">
        <f>+C71</f>
        <v>20000</v>
      </c>
      <c r="D70" s="24"/>
      <c r="E70" s="133"/>
      <c r="F70" s="24"/>
      <c r="U70" s="29">
        <f>+U71</f>
        <v>20000</v>
      </c>
      <c r="V70" s="24"/>
      <c r="W70" s="128">
        <v>20000</v>
      </c>
      <c r="X70" s="24"/>
    </row>
    <row r="71" spans="1:24" x14ac:dyDescent="0.3">
      <c r="A71" s="3" t="s">
        <v>85</v>
      </c>
      <c r="B71" s="4" t="s">
        <v>86</v>
      </c>
      <c r="C71" s="9">
        <v>20000</v>
      </c>
      <c r="D71" s="3"/>
      <c r="E71" s="53"/>
      <c r="F71" s="3"/>
      <c r="U71" s="9">
        <v>20000</v>
      </c>
      <c r="V71" s="3"/>
      <c r="W71" s="121">
        <v>20000</v>
      </c>
      <c r="X71" s="3"/>
    </row>
    <row r="72" spans="1:24" x14ac:dyDescent="0.3">
      <c r="A72" s="10"/>
      <c r="B72" s="107"/>
      <c r="C72" s="20"/>
      <c r="D72" s="11"/>
      <c r="E72" s="11"/>
      <c r="F72" s="15"/>
      <c r="U72" s="20"/>
      <c r="V72" s="11"/>
      <c r="W72" s="11"/>
      <c r="X72" s="15"/>
    </row>
    <row r="73" spans="1:24" ht="14.4" x14ac:dyDescent="0.3">
      <c r="B73" s="112" t="s">
        <v>87</v>
      </c>
      <c r="C73" s="40">
        <v>4981237.3899999997</v>
      </c>
      <c r="D73" s="34">
        <v>985000</v>
      </c>
      <c r="E73" s="125">
        <v>5966237.3799999999</v>
      </c>
      <c r="F73" s="39"/>
      <c r="U73" s="40">
        <v>4981237.3899999997</v>
      </c>
      <c r="V73" s="40">
        <v>936268</v>
      </c>
      <c r="W73" s="129">
        <v>5917505.3899999997</v>
      </c>
      <c r="X73" s="41"/>
    </row>
    <row r="74" spans="1:24" x14ac:dyDescent="0.3">
      <c r="B74" s="22"/>
      <c r="C74" s="18"/>
      <c r="D74" s="18"/>
      <c r="E74" s="18"/>
      <c r="F74" s="18"/>
      <c r="U74" s="18"/>
      <c r="V74" s="18"/>
      <c r="W74" s="18"/>
      <c r="X74" s="18"/>
    </row>
    <row r="76" spans="1:24" ht="27.75" customHeight="1" x14ac:dyDescent="0.3">
      <c r="C76" s="146"/>
      <c r="D76" s="147"/>
      <c r="E76" s="106"/>
      <c r="F76" s="3"/>
    </row>
    <row r="77" spans="1:24" ht="41.4" x14ac:dyDescent="0.3">
      <c r="A77" s="3" t="s">
        <v>0</v>
      </c>
      <c r="B77" s="24" t="s">
        <v>88</v>
      </c>
      <c r="C77" s="43" t="s">
        <v>2</v>
      </c>
      <c r="D77" s="4" t="s">
        <v>188</v>
      </c>
      <c r="E77" s="4" t="s">
        <v>189</v>
      </c>
      <c r="F77" s="3"/>
      <c r="U77" s="43" t="s">
        <v>2</v>
      </c>
      <c r="V77" s="4" t="s">
        <v>188</v>
      </c>
      <c r="W77" s="4" t="s">
        <v>189</v>
      </c>
      <c r="X77" s="3"/>
    </row>
    <row r="78" spans="1:24" x14ac:dyDescent="0.3">
      <c r="A78" s="3" t="s">
        <v>90</v>
      </c>
      <c r="B78" s="4" t="s">
        <v>138</v>
      </c>
      <c r="C78" s="47">
        <v>100000</v>
      </c>
      <c r="D78" s="9">
        <f>+C78</f>
        <v>100000</v>
      </c>
      <c r="E78" s="9">
        <v>200000</v>
      </c>
      <c r="F78" s="3" t="s">
        <v>195</v>
      </c>
      <c r="U78" s="47">
        <v>100000</v>
      </c>
      <c r="V78" s="9">
        <f>+U78</f>
        <v>100000</v>
      </c>
      <c r="W78" s="9">
        <v>200000</v>
      </c>
      <c r="X78" s="3" t="s">
        <v>195</v>
      </c>
    </row>
    <row r="79" spans="1:24" ht="27.6" x14ac:dyDescent="0.3">
      <c r="A79" s="3" t="s">
        <v>91</v>
      </c>
      <c r="B79" s="4" t="s">
        <v>142</v>
      </c>
      <c r="C79" s="47">
        <v>91418.52</v>
      </c>
      <c r="D79" s="9">
        <v>22854.68</v>
      </c>
      <c r="E79" s="9">
        <v>114273.15</v>
      </c>
      <c r="F79" s="3" t="s">
        <v>198</v>
      </c>
      <c r="U79" s="47">
        <v>91418.52</v>
      </c>
      <c r="V79" s="9">
        <f>+U79</f>
        <v>91418.52</v>
      </c>
      <c r="W79" s="9">
        <v>114273.15</v>
      </c>
      <c r="X79" s="3" t="s">
        <v>198</v>
      </c>
    </row>
    <row r="80" spans="1:24" x14ac:dyDescent="0.3">
      <c r="A80" s="3" t="s">
        <v>92</v>
      </c>
      <c r="B80" s="3" t="s">
        <v>103</v>
      </c>
      <c r="C80" s="47">
        <f>13019.24+7980.76</f>
        <v>21000</v>
      </c>
      <c r="D80" s="9">
        <v>0</v>
      </c>
      <c r="E80" s="9">
        <v>21000</v>
      </c>
      <c r="F80" s="3" t="s">
        <v>190</v>
      </c>
      <c r="U80" s="47">
        <f>13019.24+7980.76</f>
        <v>21000</v>
      </c>
      <c r="V80" s="9">
        <f>+U80</f>
        <v>21000</v>
      </c>
      <c r="W80" s="9">
        <v>21000</v>
      </c>
      <c r="X80" s="3" t="s">
        <v>190</v>
      </c>
    </row>
    <row r="81" spans="1:25" x14ac:dyDescent="0.3">
      <c r="A81" s="21"/>
      <c r="B81" s="23" t="s">
        <v>89</v>
      </c>
      <c r="C81" s="48">
        <f>+C78+C79+C80</f>
        <v>212418.52000000002</v>
      </c>
      <c r="D81" s="8">
        <f>+D78+D79+D80</f>
        <v>122854.68</v>
      </c>
      <c r="E81" s="8">
        <f>SUM(E78:E80)</f>
        <v>335273.15000000002</v>
      </c>
      <c r="F81" s="3"/>
      <c r="U81" s="48">
        <f>+U78+U79+U80</f>
        <v>212418.52000000002</v>
      </c>
      <c r="V81" s="8">
        <f>+V78+V79+V80</f>
        <v>212418.52000000002</v>
      </c>
      <c r="W81" s="8">
        <v>212418.52</v>
      </c>
      <c r="X81" s="3"/>
    </row>
    <row r="82" spans="1:25" ht="6" customHeight="1" x14ac:dyDescent="0.3">
      <c r="A82" s="10"/>
      <c r="B82" s="11"/>
      <c r="C82" s="49"/>
      <c r="D82" s="45"/>
      <c r="E82" s="113"/>
      <c r="F82" s="10"/>
      <c r="G82" s="20"/>
      <c r="U82" s="49"/>
      <c r="V82" s="45"/>
      <c r="W82" s="113"/>
      <c r="X82" s="10"/>
      <c r="Y82" s="20"/>
    </row>
    <row r="83" spans="1:25" x14ac:dyDescent="0.3">
      <c r="B83" s="3" t="s">
        <v>93</v>
      </c>
      <c r="C83" s="50">
        <f>+C81</f>
        <v>212418.52000000002</v>
      </c>
      <c r="D83" s="46"/>
      <c r="E83" s="114"/>
      <c r="F83" s="42"/>
      <c r="U83" s="50">
        <f>+T113</f>
        <v>212418.52000000002</v>
      </c>
      <c r="V83" s="46"/>
      <c r="W83" s="114"/>
      <c r="X83" s="42"/>
    </row>
    <row r="85" spans="1:25" x14ac:dyDescent="0.3">
      <c r="D85" s="76"/>
      <c r="E85" s="76"/>
    </row>
    <row r="86" spans="1:25" x14ac:dyDescent="0.3">
      <c r="F86" s="76"/>
    </row>
    <row r="108" spans="5:24" ht="14.4" x14ac:dyDescent="0.3">
      <c r="E108" s="141"/>
      <c r="F108" s="142"/>
      <c r="T108" s="146"/>
      <c r="U108" s="147"/>
      <c r="V108" s="106"/>
      <c r="W108" s="141" t="s">
        <v>158</v>
      </c>
      <c r="X108" s="142"/>
    </row>
    <row r="109" spans="5:24" ht="409.6" x14ac:dyDescent="0.3">
      <c r="E109" s="87" t="s">
        <v>131</v>
      </c>
      <c r="F109" s="87" t="s">
        <v>157</v>
      </c>
      <c r="T109" s="43" t="s">
        <v>2</v>
      </c>
      <c r="U109" s="4" t="s">
        <v>89</v>
      </c>
      <c r="V109" s="4"/>
      <c r="W109" s="104" t="s">
        <v>131</v>
      </c>
      <c r="X109" s="104" t="s">
        <v>157</v>
      </c>
    </row>
    <row r="110" spans="5:24" x14ac:dyDescent="0.3">
      <c r="E110" s="88">
        <v>0.5</v>
      </c>
      <c r="F110" s="9">
        <f>+D78*(1/E110)</f>
        <v>200000</v>
      </c>
      <c r="T110" s="47">
        <v>100000</v>
      </c>
      <c r="U110" s="9">
        <f>+T110</f>
        <v>100000</v>
      </c>
      <c r="V110" s="9"/>
      <c r="W110" s="88">
        <v>0.5</v>
      </c>
      <c r="X110" s="9">
        <f>+U110*(1/W110)</f>
        <v>200000</v>
      </c>
    </row>
    <row r="111" spans="5:24" x14ac:dyDescent="0.3">
      <c r="E111" s="88">
        <v>0.8</v>
      </c>
      <c r="F111" s="9">
        <f>+D79*(1/E111)</f>
        <v>28568.35</v>
      </c>
      <c r="T111" s="47">
        <v>91418.52</v>
      </c>
      <c r="U111" s="9">
        <f>+T111</f>
        <v>91418.52</v>
      </c>
      <c r="V111" s="9"/>
      <c r="W111" s="88">
        <v>0.8</v>
      </c>
      <c r="X111" s="9">
        <f>+U111*(1/W111)</f>
        <v>114273.15000000001</v>
      </c>
    </row>
    <row r="112" spans="5:24" x14ac:dyDescent="0.3">
      <c r="E112" s="88">
        <v>1</v>
      </c>
      <c r="F112" s="9">
        <f>+D80*(1/E112)</f>
        <v>0</v>
      </c>
      <c r="T112" s="47">
        <f>13019.24+7980.76</f>
        <v>21000</v>
      </c>
      <c r="U112" s="9">
        <f>+T112</f>
        <v>21000</v>
      </c>
      <c r="V112" s="9"/>
      <c r="W112" s="88">
        <v>1</v>
      </c>
      <c r="X112" s="9">
        <f>+U112*(1/W112)</f>
        <v>21000</v>
      </c>
    </row>
    <row r="113" spans="5:24" x14ac:dyDescent="0.3">
      <c r="E113" s="89" t="e">
        <f>+#REF!/F113</f>
        <v>#REF!</v>
      </c>
      <c r="F113" s="28">
        <f>+F110+F111+F112</f>
        <v>228568.35</v>
      </c>
      <c r="T113" s="48">
        <f>+T110+T111+T112</f>
        <v>212418.52000000002</v>
      </c>
      <c r="U113" s="8">
        <f>+U110+U111+U112</f>
        <v>212418.52000000002</v>
      </c>
      <c r="V113" s="8"/>
      <c r="W113" s="89" t="e">
        <f>+#REF!/X113</f>
        <v>#REF!</v>
      </c>
      <c r="X113" s="28">
        <f>+X110+X111+X112</f>
        <v>335273.15000000002</v>
      </c>
    </row>
  </sheetData>
  <mergeCells count="7">
    <mergeCell ref="B2:E2"/>
    <mergeCell ref="W108:X108"/>
    <mergeCell ref="E108:F108"/>
    <mergeCell ref="D3:F3"/>
    <mergeCell ref="A3:B3"/>
    <mergeCell ref="C76:D76"/>
    <mergeCell ref="T108:U10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31" sqref="B31"/>
    </sheetView>
  </sheetViews>
  <sheetFormatPr defaultColWidth="9.109375" defaultRowHeight="13.8" x14ac:dyDescent="0.3"/>
  <cols>
    <col min="1" max="1" width="7.44140625" style="1" customWidth="1"/>
    <col min="2" max="2" width="65.33203125" style="1" customWidth="1"/>
    <col min="3" max="8" width="12.6640625" style="1" customWidth="1"/>
    <col min="9" max="9" width="12.44140625" style="1" bestFit="1" customWidth="1"/>
    <col min="10" max="16384" width="9.109375" style="1"/>
  </cols>
  <sheetData>
    <row r="1" spans="1:10" x14ac:dyDescent="0.3">
      <c r="D1" s="84"/>
      <c r="E1" s="84"/>
      <c r="F1" s="84"/>
      <c r="G1" s="84"/>
    </row>
    <row r="2" spans="1:10" x14ac:dyDescent="0.3">
      <c r="A2" s="15" t="s">
        <v>151</v>
      </c>
      <c r="B2" s="15" t="s">
        <v>1</v>
      </c>
      <c r="C2" s="86">
        <v>2016</v>
      </c>
      <c r="D2" s="86">
        <v>2017</v>
      </c>
      <c r="E2" s="86">
        <v>2018</v>
      </c>
      <c r="F2" s="86">
        <v>2019</v>
      </c>
      <c r="G2" s="86">
        <v>2020</v>
      </c>
      <c r="H2" s="86" t="s">
        <v>154</v>
      </c>
    </row>
    <row r="3" spans="1:10" x14ac:dyDescent="0.3">
      <c r="A3" s="3" t="s">
        <v>85</v>
      </c>
      <c r="B3" s="3" t="s">
        <v>86</v>
      </c>
      <c r="C3" s="9">
        <f>+$I$3*C12</f>
        <v>0</v>
      </c>
      <c r="D3" s="9">
        <f>+$I$3*D12</f>
        <v>20000</v>
      </c>
      <c r="E3" s="9">
        <f>+$I$3*E12</f>
        <v>0</v>
      </c>
      <c r="F3" s="9">
        <f>+$I$3*F12</f>
        <v>0</v>
      </c>
      <c r="G3" s="9">
        <f>+$I$3*G12</f>
        <v>0</v>
      </c>
      <c r="H3" s="9">
        <f t="shared" ref="H3:H8" si="0">+C3+D3+E3+F3+G3</f>
        <v>20000</v>
      </c>
      <c r="I3" s="2">
        <v>20000</v>
      </c>
      <c r="J3" s="76">
        <f t="shared" ref="J3:J8" si="1">+H3-I3</f>
        <v>0</v>
      </c>
    </row>
    <row r="4" spans="1:10" x14ac:dyDescent="0.3">
      <c r="A4" s="3" t="s">
        <v>82</v>
      </c>
      <c r="B4" s="3" t="s">
        <v>152</v>
      </c>
      <c r="C4" s="9" t="e">
        <f>+$I$4*C13</f>
        <v>#REF!</v>
      </c>
      <c r="D4" s="9" t="e">
        <f>+$I$4*D13</f>
        <v>#REF!</v>
      </c>
      <c r="E4" s="9" t="e">
        <f>+$I$4*E13</f>
        <v>#REF!</v>
      </c>
      <c r="F4" s="9" t="e">
        <f>+$I$4*F13</f>
        <v>#REF!</v>
      </c>
      <c r="G4" s="9" t="e">
        <f>+$I$4*G13</f>
        <v>#REF!</v>
      </c>
      <c r="H4" s="9" t="e">
        <f t="shared" si="0"/>
        <v>#REF!</v>
      </c>
      <c r="I4" s="2" t="e">
        <f>+'Piano finanziario'!#REF!</f>
        <v>#REF!</v>
      </c>
      <c r="J4" s="76" t="e">
        <f t="shared" si="1"/>
        <v>#REF!</v>
      </c>
    </row>
    <row r="5" spans="1:10" x14ac:dyDescent="0.3">
      <c r="A5" s="3" t="s">
        <v>156</v>
      </c>
      <c r="B5" s="3" t="s">
        <v>153</v>
      </c>
      <c r="C5" s="9" t="e">
        <f>+$I$5*C14</f>
        <v>#REF!</v>
      </c>
      <c r="D5" s="9" t="e">
        <f>+$I$5*D14</f>
        <v>#REF!</v>
      </c>
      <c r="E5" s="9" t="e">
        <f>+$I$5*E14</f>
        <v>#REF!</v>
      </c>
      <c r="F5" s="9" t="e">
        <f>+$I$5*F14</f>
        <v>#REF!</v>
      </c>
      <c r="G5" s="9" t="e">
        <f>+$I$5*G14</f>
        <v>#REF!</v>
      </c>
      <c r="H5" s="9" t="e">
        <f t="shared" si="0"/>
        <v>#REF!</v>
      </c>
      <c r="I5" s="2" t="e">
        <f>+'Piano finanziario'!#REF!</f>
        <v>#REF!</v>
      </c>
      <c r="J5" s="76" t="e">
        <f t="shared" si="1"/>
        <v>#REF!</v>
      </c>
    </row>
    <row r="6" spans="1:10" x14ac:dyDescent="0.3">
      <c r="A6" s="3" t="s">
        <v>80</v>
      </c>
      <c r="B6" s="3" t="s">
        <v>84</v>
      </c>
      <c r="C6" s="9" t="e">
        <f>$I$6*C15</f>
        <v>#REF!</v>
      </c>
      <c r="D6" s="9" t="e">
        <f>$I$6*D15</f>
        <v>#REF!</v>
      </c>
      <c r="E6" s="9" t="e">
        <f>$I$6*E15</f>
        <v>#REF!</v>
      </c>
      <c r="F6" s="9" t="e">
        <f>$I$6*F15</f>
        <v>#REF!</v>
      </c>
      <c r="G6" s="9" t="e">
        <f>$I$6*G15</f>
        <v>#REF!</v>
      </c>
      <c r="H6" s="9" t="e">
        <f t="shared" si="0"/>
        <v>#REF!</v>
      </c>
      <c r="I6" s="2" t="e">
        <f>+'Piano finanziario'!#REF!</f>
        <v>#REF!</v>
      </c>
      <c r="J6" s="76" t="e">
        <f t="shared" si="1"/>
        <v>#REF!</v>
      </c>
    </row>
    <row r="7" spans="1:10" x14ac:dyDescent="0.3">
      <c r="A7" s="3" t="s">
        <v>96</v>
      </c>
      <c r="B7" s="3" t="s">
        <v>97</v>
      </c>
      <c r="C7" s="9" t="e">
        <f>+$I$7*C16</f>
        <v>#REF!</v>
      </c>
      <c r="D7" s="9" t="e">
        <f>+$I$7*D16</f>
        <v>#REF!</v>
      </c>
      <c r="E7" s="9" t="e">
        <f>+$I$7*E16</f>
        <v>#REF!</v>
      </c>
      <c r="F7" s="9" t="e">
        <f>+$I$7*F16</f>
        <v>#REF!</v>
      </c>
      <c r="G7" s="9" t="e">
        <f>+$I$7*G16</f>
        <v>#REF!</v>
      </c>
      <c r="H7" s="9" t="e">
        <f t="shared" si="0"/>
        <v>#REF!</v>
      </c>
      <c r="I7" s="2" t="e">
        <f>+'Piano finanziario'!#REF!</f>
        <v>#REF!</v>
      </c>
      <c r="J7" s="76" t="e">
        <f t="shared" si="1"/>
        <v>#REF!</v>
      </c>
    </row>
    <row r="8" spans="1:10" x14ac:dyDescent="0.3">
      <c r="B8" s="82" t="s">
        <v>155</v>
      </c>
      <c r="C8" s="83" t="e">
        <f>+C3+C4+C5+C6+C7</f>
        <v>#REF!</v>
      </c>
      <c r="D8" s="83" t="e">
        <f>+D3+D4+D5+D6+D7</f>
        <v>#REF!</v>
      </c>
      <c r="E8" s="83" t="e">
        <f>+E3+E4+E5+E6+E7</f>
        <v>#REF!</v>
      </c>
      <c r="F8" s="83" t="e">
        <f>+F3+F4+F5+F6+F7</f>
        <v>#REF!</v>
      </c>
      <c r="G8" s="83" t="e">
        <f>+G3+G4+G5+G6+G7</f>
        <v>#REF!</v>
      </c>
      <c r="H8" s="9" t="e">
        <f t="shared" si="0"/>
        <v>#REF!</v>
      </c>
      <c r="I8" s="76" t="e">
        <f>+I3+I4+I5+I6+I7</f>
        <v>#REF!</v>
      </c>
      <c r="J8" s="76" t="e">
        <f t="shared" si="1"/>
        <v>#REF!</v>
      </c>
    </row>
    <row r="11" spans="1:10" x14ac:dyDescent="0.3">
      <c r="A11" s="3" t="s">
        <v>151</v>
      </c>
      <c r="B11" s="3" t="s">
        <v>1</v>
      </c>
      <c r="C11" s="51">
        <v>2016</v>
      </c>
      <c r="D11" s="51">
        <v>2017</v>
      </c>
      <c r="E11" s="51">
        <v>2018</v>
      </c>
      <c r="F11" s="51">
        <v>2019</v>
      </c>
      <c r="G11" s="51">
        <v>2020</v>
      </c>
    </row>
    <row r="12" spans="1:10" x14ac:dyDescent="0.3">
      <c r="A12" s="3" t="s">
        <v>147</v>
      </c>
      <c r="B12" s="3" t="s">
        <v>86</v>
      </c>
      <c r="C12" s="44"/>
      <c r="D12" s="44">
        <v>1</v>
      </c>
      <c r="E12" s="44"/>
      <c r="F12" s="44"/>
      <c r="G12" s="44"/>
      <c r="H12" s="85">
        <f>+C12+D12+E12+F12+G12</f>
        <v>1</v>
      </c>
    </row>
    <row r="13" spans="1:10" x14ac:dyDescent="0.3">
      <c r="A13" s="3" t="s">
        <v>148</v>
      </c>
      <c r="B13" s="3" t="s">
        <v>152</v>
      </c>
      <c r="C13" s="44"/>
      <c r="D13" s="44">
        <v>0.15</v>
      </c>
      <c r="E13" s="44">
        <v>0.27</v>
      </c>
      <c r="F13" s="44">
        <v>0.28000000000000003</v>
      </c>
      <c r="G13" s="44">
        <v>0.3</v>
      </c>
      <c r="H13" s="85">
        <f>+C13+D13+E13+F13+G13</f>
        <v>1</v>
      </c>
    </row>
    <row r="14" spans="1:10" x14ac:dyDescent="0.3">
      <c r="A14" s="3" t="s">
        <v>148</v>
      </c>
      <c r="B14" s="3" t="s">
        <v>153</v>
      </c>
      <c r="C14" s="44"/>
      <c r="D14" s="44"/>
      <c r="E14" s="44">
        <v>0.35</v>
      </c>
      <c r="F14" s="44">
        <v>0.35</v>
      </c>
      <c r="G14" s="44">
        <v>0.3</v>
      </c>
      <c r="H14" s="85">
        <f>+C14+D14+E14+F14+G14</f>
        <v>1</v>
      </c>
    </row>
    <row r="15" spans="1:10" x14ac:dyDescent="0.3">
      <c r="A15" s="3" t="s">
        <v>149</v>
      </c>
      <c r="B15" s="3" t="s">
        <v>84</v>
      </c>
      <c r="C15" s="44"/>
      <c r="D15" s="44">
        <v>0.06</v>
      </c>
      <c r="E15" s="44">
        <v>0.32</v>
      </c>
      <c r="F15" s="44">
        <v>0.32</v>
      </c>
      <c r="G15" s="44">
        <v>0.3</v>
      </c>
      <c r="H15" s="85">
        <f>+C15+D15+E15+F15+G15</f>
        <v>1</v>
      </c>
    </row>
    <row r="16" spans="1:10" x14ac:dyDescent="0.3">
      <c r="A16" s="3" t="s">
        <v>150</v>
      </c>
      <c r="B16" s="3" t="s">
        <v>97</v>
      </c>
      <c r="C16" s="44">
        <v>0.1</v>
      </c>
      <c r="D16" s="44">
        <v>0.25</v>
      </c>
      <c r="E16" s="44">
        <v>0.23</v>
      </c>
      <c r="F16" s="44">
        <v>0.22</v>
      </c>
      <c r="G16" s="44">
        <v>0.2</v>
      </c>
      <c r="H16" s="85">
        <f>+C16+D16+E16+F16+G16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8" sqref="C28"/>
    </sheetView>
  </sheetViews>
  <sheetFormatPr defaultColWidth="9.109375" defaultRowHeight="13.8" x14ac:dyDescent="0.3"/>
  <cols>
    <col min="1" max="1" width="5.33203125" style="1" customWidth="1"/>
    <col min="2" max="2" width="80.88671875" style="1" customWidth="1"/>
    <col min="3" max="3" width="21.33203125" style="1" customWidth="1"/>
    <col min="4" max="4" width="9.109375" style="1"/>
    <col min="5" max="5" width="10" style="1" bestFit="1" customWidth="1"/>
    <col min="6" max="6" width="11" style="1" bestFit="1" customWidth="1"/>
    <col min="7" max="7" width="38.5546875" style="1" customWidth="1"/>
    <col min="8" max="9" width="9.109375" style="1"/>
    <col min="10" max="10" width="11" style="1" bestFit="1" customWidth="1"/>
    <col min="11" max="11" width="33.109375" style="1" customWidth="1"/>
    <col min="12" max="13" width="9.109375" style="1"/>
    <col min="14" max="14" width="11" style="1" bestFit="1" customWidth="1"/>
    <col min="15" max="15" width="29" style="1" customWidth="1"/>
    <col min="16" max="16384" width="9.109375" style="1"/>
  </cols>
  <sheetData>
    <row r="1" spans="1:18" x14ac:dyDescent="0.3">
      <c r="C1" s="148" t="s">
        <v>113</v>
      </c>
      <c r="D1" s="148"/>
      <c r="E1" s="148"/>
      <c r="F1" s="148"/>
      <c r="G1" s="148" t="s">
        <v>113</v>
      </c>
      <c r="H1" s="148"/>
      <c r="I1" s="148"/>
      <c r="J1" s="148"/>
      <c r="K1" s="148" t="s">
        <v>113</v>
      </c>
      <c r="L1" s="148"/>
      <c r="M1" s="148"/>
      <c r="N1" s="148"/>
      <c r="O1" s="148" t="s">
        <v>113</v>
      </c>
      <c r="P1" s="148"/>
      <c r="Q1" s="148"/>
      <c r="R1" s="148"/>
    </row>
    <row r="2" spans="1:18" ht="41.4" x14ac:dyDescent="0.3">
      <c r="A2" s="148" t="s">
        <v>3</v>
      </c>
      <c r="B2" s="143"/>
      <c r="C2" s="4" t="s">
        <v>111</v>
      </c>
      <c r="D2" s="4" t="s">
        <v>112</v>
      </c>
      <c r="E2" s="4" t="s">
        <v>114</v>
      </c>
      <c r="F2" s="4" t="s">
        <v>115</v>
      </c>
      <c r="G2" s="4" t="s">
        <v>111</v>
      </c>
      <c r="H2" s="4" t="s">
        <v>112</v>
      </c>
      <c r="I2" s="4" t="s">
        <v>135</v>
      </c>
      <c r="J2" s="4" t="s">
        <v>115</v>
      </c>
      <c r="K2" s="4" t="s">
        <v>111</v>
      </c>
      <c r="L2" s="4" t="s">
        <v>112</v>
      </c>
      <c r="M2" s="4" t="s">
        <v>133</v>
      </c>
      <c r="N2" s="4" t="s">
        <v>115</v>
      </c>
      <c r="O2" s="4" t="s">
        <v>111</v>
      </c>
      <c r="P2" s="4" t="s">
        <v>112</v>
      </c>
      <c r="Q2" s="4" t="s">
        <v>133</v>
      </c>
      <c r="R2" s="4" t="s">
        <v>115</v>
      </c>
    </row>
    <row r="3" spans="1:18" x14ac:dyDescent="0.3">
      <c r="A3" s="5" t="s">
        <v>0</v>
      </c>
      <c r="B3" s="6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A4" s="7">
        <v>1</v>
      </c>
      <c r="B4" s="62" t="s">
        <v>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3">
      <c r="A5" s="13" t="s">
        <v>4</v>
      </c>
      <c r="B5" s="63" t="s">
        <v>33</v>
      </c>
      <c r="C5" s="70" t="s">
        <v>117</v>
      </c>
      <c r="D5" s="70" t="s">
        <v>116</v>
      </c>
      <c r="E5" s="72"/>
      <c r="F5" s="71">
        <f>+F6+F7+F8</f>
        <v>40000</v>
      </c>
      <c r="G5" s="70" t="s">
        <v>118</v>
      </c>
      <c r="H5" s="70" t="s">
        <v>119</v>
      </c>
      <c r="I5" s="70"/>
      <c r="J5" s="74">
        <f>+J6+J7+J8</f>
        <v>5.333333333333333</v>
      </c>
      <c r="K5" s="70" t="s">
        <v>120</v>
      </c>
      <c r="L5" s="70" t="s">
        <v>119</v>
      </c>
      <c r="M5" s="70"/>
      <c r="N5" s="74">
        <f>+N6+N7+N8</f>
        <v>80</v>
      </c>
      <c r="O5" s="70"/>
      <c r="P5" s="70"/>
      <c r="Q5" s="70"/>
      <c r="R5" s="70"/>
    </row>
    <row r="6" spans="1:18" hidden="1" x14ac:dyDescent="0.3">
      <c r="A6" s="3" t="s">
        <v>5</v>
      </c>
      <c r="B6" s="53" t="s">
        <v>102</v>
      </c>
      <c r="C6" s="3" t="s">
        <v>117</v>
      </c>
      <c r="D6" s="3" t="s">
        <v>116</v>
      </c>
      <c r="E6" s="28"/>
      <c r="F6" s="69">
        <f>+'Piano finanziario'!C7</f>
        <v>20000</v>
      </c>
      <c r="G6" s="3" t="s">
        <v>118</v>
      </c>
      <c r="H6" s="3" t="s">
        <v>119</v>
      </c>
      <c r="I6" s="3">
        <v>7500</v>
      </c>
      <c r="J6" s="73">
        <f>+F6/I6</f>
        <v>2.6666666666666665</v>
      </c>
      <c r="K6" s="3" t="s">
        <v>120</v>
      </c>
      <c r="L6" s="3" t="s">
        <v>119</v>
      </c>
      <c r="M6" s="3">
        <v>15</v>
      </c>
      <c r="N6" s="75">
        <f>+M6*J6</f>
        <v>40</v>
      </c>
      <c r="O6" s="3"/>
      <c r="P6" s="3"/>
      <c r="Q6" s="3"/>
      <c r="R6" s="3"/>
    </row>
    <row r="7" spans="1:18" hidden="1" x14ac:dyDescent="0.3">
      <c r="A7" s="3" t="s">
        <v>6</v>
      </c>
      <c r="B7" s="53" t="s">
        <v>7</v>
      </c>
      <c r="C7" s="3" t="s">
        <v>117</v>
      </c>
      <c r="D7" s="3" t="s">
        <v>116</v>
      </c>
      <c r="E7" s="28"/>
      <c r="F7" s="69">
        <f>+'Piano finanziario'!C8</f>
        <v>10000</v>
      </c>
      <c r="G7" s="3" t="s">
        <v>118</v>
      </c>
      <c r="H7" s="3" t="s">
        <v>119</v>
      </c>
      <c r="I7" s="3">
        <v>7500</v>
      </c>
      <c r="J7" s="73">
        <f>+F7/I7</f>
        <v>1.3333333333333333</v>
      </c>
      <c r="K7" s="3" t="s">
        <v>120</v>
      </c>
      <c r="L7" s="3" t="s">
        <v>119</v>
      </c>
      <c r="M7" s="3">
        <v>15</v>
      </c>
      <c r="N7" s="75">
        <f>+M7*J7</f>
        <v>20</v>
      </c>
      <c r="O7" s="3"/>
      <c r="P7" s="3"/>
      <c r="Q7" s="3"/>
      <c r="R7" s="3"/>
    </row>
    <row r="8" spans="1:18" hidden="1" x14ac:dyDescent="0.3">
      <c r="A8" s="3" t="s">
        <v>8</v>
      </c>
      <c r="B8" s="53" t="s">
        <v>9</v>
      </c>
      <c r="C8" s="3" t="s">
        <v>117</v>
      </c>
      <c r="D8" s="3" t="s">
        <v>116</v>
      </c>
      <c r="E8" s="28"/>
      <c r="F8" s="69">
        <f>+'Piano finanziario'!C9</f>
        <v>10000</v>
      </c>
      <c r="G8" s="3" t="s">
        <v>118</v>
      </c>
      <c r="H8" s="3" t="s">
        <v>119</v>
      </c>
      <c r="I8" s="3">
        <v>7500</v>
      </c>
      <c r="J8" s="73">
        <f>+F8/I8</f>
        <v>1.3333333333333333</v>
      </c>
      <c r="K8" s="3" t="s">
        <v>120</v>
      </c>
      <c r="L8" s="3" t="s">
        <v>119</v>
      </c>
      <c r="M8" s="3">
        <v>15</v>
      </c>
      <c r="N8" s="75">
        <f>+M8*J8</f>
        <v>20</v>
      </c>
      <c r="O8" s="3"/>
      <c r="P8" s="3"/>
      <c r="Q8" s="3"/>
      <c r="R8" s="3"/>
    </row>
    <row r="9" spans="1:18" x14ac:dyDescent="0.3">
      <c r="A9" s="3" t="s">
        <v>5</v>
      </c>
      <c r="B9" s="53" t="s">
        <v>104</v>
      </c>
      <c r="C9" s="3" t="s">
        <v>117</v>
      </c>
      <c r="D9" s="3" t="s">
        <v>116</v>
      </c>
      <c r="E9" s="28"/>
      <c r="F9" s="69">
        <f>+'Piano finanziario'!C10</f>
        <v>40000</v>
      </c>
      <c r="G9" s="3" t="s">
        <v>118</v>
      </c>
      <c r="H9" s="3" t="s">
        <v>119</v>
      </c>
      <c r="I9" s="3">
        <v>7500</v>
      </c>
      <c r="J9" s="75">
        <f>+J6+J7+J8</f>
        <v>5.333333333333333</v>
      </c>
      <c r="K9" s="3" t="s">
        <v>120</v>
      </c>
      <c r="L9" s="3" t="s">
        <v>119</v>
      </c>
      <c r="M9" s="3">
        <v>15</v>
      </c>
      <c r="N9" s="75">
        <f>+N6+N7+N8</f>
        <v>80</v>
      </c>
      <c r="O9" s="3"/>
      <c r="P9" s="3"/>
      <c r="Q9" s="3"/>
      <c r="R9" s="3"/>
    </row>
    <row r="10" spans="1:18" x14ac:dyDescent="0.3">
      <c r="A10" s="13" t="s">
        <v>10</v>
      </c>
      <c r="B10" s="63" t="s">
        <v>34</v>
      </c>
      <c r="C10" s="70" t="s">
        <v>117</v>
      </c>
      <c r="D10" s="70" t="s">
        <v>116</v>
      </c>
      <c r="E10" s="70"/>
      <c r="F10" s="71">
        <f>+F11+F12+F13</f>
        <v>100000</v>
      </c>
      <c r="G10" s="70" t="s">
        <v>118</v>
      </c>
      <c r="H10" s="70" t="s">
        <v>119</v>
      </c>
      <c r="I10" s="70"/>
      <c r="J10" s="71">
        <f>+J11+J12+J13</f>
        <v>9.0909090909090899</v>
      </c>
      <c r="K10" s="70" t="s">
        <v>120</v>
      </c>
      <c r="L10" s="70" t="s">
        <v>119</v>
      </c>
      <c r="M10" s="70"/>
      <c r="N10" s="71">
        <f>+N11+N12+N13</f>
        <v>136.36363636363637</v>
      </c>
      <c r="O10" s="70"/>
      <c r="P10" s="70"/>
      <c r="Q10" s="70"/>
      <c r="R10" s="70"/>
    </row>
    <row r="11" spans="1:18" hidden="1" x14ac:dyDescent="0.3">
      <c r="A11" s="3" t="s">
        <v>11</v>
      </c>
      <c r="B11" s="53" t="s">
        <v>14</v>
      </c>
      <c r="C11" s="3" t="s">
        <v>117</v>
      </c>
      <c r="D11" s="3" t="s">
        <v>116</v>
      </c>
      <c r="E11" s="3"/>
      <c r="F11" s="69">
        <f>+'Piano finanziario'!C12</f>
        <v>60000</v>
      </c>
      <c r="G11" s="3" t="s">
        <v>118</v>
      </c>
      <c r="H11" s="3" t="s">
        <v>119</v>
      </c>
      <c r="I11" s="3">
        <v>11000</v>
      </c>
      <c r="J11" s="69">
        <f>+F11/I11</f>
        <v>5.4545454545454541</v>
      </c>
      <c r="K11" s="3" t="s">
        <v>120</v>
      </c>
      <c r="L11" s="3" t="s">
        <v>119</v>
      </c>
      <c r="M11" s="3">
        <v>15</v>
      </c>
      <c r="N11" s="69">
        <f>+M11*J11</f>
        <v>81.818181818181813</v>
      </c>
      <c r="O11" s="3"/>
      <c r="P11" s="3"/>
      <c r="Q11" s="3"/>
      <c r="R11" s="3"/>
    </row>
    <row r="12" spans="1:18" hidden="1" x14ac:dyDescent="0.3">
      <c r="A12" s="3" t="s">
        <v>12</v>
      </c>
      <c r="B12" s="53" t="s">
        <v>17</v>
      </c>
      <c r="C12" s="3" t="s">
        <v>117</v>
      </c>
      <c r="D12" s="3" t="s">
        <v>116</v>
      </c>
      <c r="E12" s="3"/>
      <c r="F12" s="69">
        <f>+'Piano finanziario'!C13</f>
        <v>20000</v>
      </c>
      <c r="G12" s="3" t="s">
        <v>118</v>
      </c>
      <c r="H12" s="3" t="s">
        <v>119</v>
      </c>
      <c r="I12" s="3">
        <v>11000</v>
      </c>
      <c r="J12" s="69">
        <f>+F12/I12</f>
        <v>1.8181818181818181</v>
      </c>
      <c r="K12" s="3" t="s">
        <v>120</v>
      </c>
      <c r="L12" s="3" t="s">
        <v>119</v>
      </c>
      <c r="M12" s="3">
        <v>15</v>
      </c>
      <c r="N12" s="69">
        <f>+M12*J12</f>
        <v>27.272727272727273</v>
      </c>
      <c r="O12" s="3"/>
      <c r="P12" s="3"/>
      <c r="Q12" s="3"/>
      <c r="R12" s="3"/>
    </row>
    <row r="13" spans="1:18" hidden="1" x14ac:dyDescent="0.3">
      <c r="A13" s="3" t="s">
        <v>13</v>
      </c>
      <c r="B13" s="53" t="s">
        <v>15</v>
      </c>
      <c r="C13" s="3" t="s">
        <v>117</v>
      </c>
      <c r="D13" s="3" t="s">
        <v>116</v>
      </c>
      <c r="E13" s="3"/>
      <c r="F13" s="69">
        <f>+'Piano finanziario'!C14</f>
        <v>20000</v>
      </c>
      <c r="G13" s="3" t="s">
        <v>118</v>
      </c>
      <c r="H13" s="3" t="s">
        <v>119</v>
      </c>
      <c r="I13" s="3">
        <v>11000</v>
      </c>
      <c r="J13" s="69">
        <f>+F13/I13</f>
        <v>1.8181818181818181</v>
      </c>
      <c r="K13" s="3" t="s">
        <v>120</v>
      </c>
      <c r="L13" s="3" t="s">
        <v>119</v>
      </c>
      <c r="M13" s="3">
        <v>15</v>
      </c>
      <c r="N13" s="69">
        <f>+M13*J13</f>
        <v>27.272727272727273</v>
      </c>
      <c r="O13" s="3"/>
      <c r="P13" s="3"/>
      <c r="Q13" s="3"/>
      <c r="R13" s="3"/>
    </row>
    <row r="14" spans="1:18" x14ac:dyDescent="0.3">
      <c r="A14" s="3" t="s">
        <v>11</v>
      </c>
      <c r="B14" s="53" t="s">
        <v>105</v>
      </c>
      <c r="C14" s="3" t="s">
        <v>117</v>
      </c>
      <c r="D14" s="3" t="s">
        <v>116</v>
      </c>
      <c r="E14" s="3"/>
      <c r="F14" s="69">
        <f>+'Piano finanziario'!C15</f>
        <v>100000</v>
      </c>
      <c r="G14" s="3" t="s">
        <v>118</v>
      </c>
      <c r="H14" s="3" t="s">
        <v>119</v>
      </c>
      <c r="I14" s="3">
        <v>11000</v>
      </c>
      <c r="J14" s="69">
        <f>+J11+J12+J13</f>
        <v>9.0909090909090899</v>
      </c>
      <c r="K14" s="3" t="s">
        <v>120</v>
      </c>
      <c r="L14" s="3" t="s">
        <v>119</v>
      </c>
      <c r="M14" s="3">
        <v>15</v>
      </c>
      <c r="N14" s="69">
        <f>+N11+N12+N13</f>
        <v>136.36363636363637</v>
      </c>
      <c r="O14" s="3"/>
      <c r="P14" s="3"/>
      <c r="Q14" s="3"/>
      <c r="R14" s="3"/>
    </row>
    <row r="15" spans="1:18" x14ac:dyDescent="0.3">
      <c r="A15" s="10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3">
      <c r="A16" s="7">
        <v>3</v>
      </c>
      <c r="B16" s="62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3">
      <c r="A17" s="13" t="s">
        <v>19</v>
      </c>
      <c r="B17" s="64" t="s">
        <v>35</v>
      </c>
      <c r="C17" s="70" t="s">
        <v>117</v>
      </c>
      <c r="D17" s="70" t="s">
        <v>116</v>
      </c>
      <c r="E17" s="70"/>
      <c r="F17" s="77">
        <f>+'Piano finanziario'!C18</f>
        <v>90000</v>
      </c>
      <c r="G17" s="70" t="s">
        <v>124</v>
      </c>
      <c r="H17" s="70" t="s">
        <v>125</v>
      </c>
      <c r="I17" s="70">
        <f>1200*3</f>
        <v>3600</v>
      </c>
      <c r="J17" s="74">
        <f>+F17/I17</f>
        <v>25</v>
      </c>
      <c r="K17" s="70"/>
      <c r="L17" s="70"/>
      <c r="M17" s="70"/>
      <c r="N17" s="70"/>
      <c r="O17" s="70"/>
      <c r="P17" s="70"/>
      <c r="Q17" s="70"/>
      <c r="R17" s="70"/>
    </row>
    <row r="18" spans="1:18" x14ac:dyDescent="0.3">
      <c r="A18" s="3" t="s">
        <v>20</v>
      </c>
      <c r="B18" s="65" t="s">
        <v>18</v>
      </c>
      <c r="C18" s="3" t="s">
        <v>117</v>
      </c>
      <c r="D18" s="3" t="s">
        <v>116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3">
      <c r="A19" s="10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x14ac:dyDescent="0.3">
      <c r="A20" s="7">
        <v>4</v>
      </c>
      <c r="B20" s="62" t="s">
        <v>27</v>
      </c>
      <c r="C20" s="3"/>
      <c r="D20" s="3"/>
      <c r="E20" s="3"/>
      <c r="F20" s="3"/>
      <c r="G20" s="3"/>
      <c r="H20" s="3"/>
      <c r="I20" s="3"/>
      <c r="J20" s="28"/>
      <c r="K20" s="3"/>
      <c r="L20" s="3"/>
      <c r="M20" s="3"/>
      <c r="N20" s="3"/>
      <c r="O20" s="3"/>
      <c r="P20" s="3"/>
      <c r="Q20" s="3"/>
      <c r="R20" s="3"/>
    </row>
    <row r="21" spans="1:18" x14ac:dyDescent="0.3">
      <c r="A21" s="25" t="s">
        <v>21</v>
      </c>
      <c r="B21" s="63" t="s">
        <v>36</v>
      </c>
      <c r="C21" s="70" t="s">
        <v>117</v>
      </c>
      <c r="D21" s="70" t="s">
        <v>116</v>
      </c>
      <c r="E21" s="70"/>
      <c r="F21" s="74">
        <f>+'Piano finanziario'!C22</f>
        <v>400000</v>
      </c>
      <c r="G21" s="70" t="s">
        <v>122</v>
      </c>
      <c r="H21" s="70" t="s">
        <v>116</v>
      </c>
      <c r="I21" s="70">
        <v>65</v>
      </c>
      <c r="J21" s="78">
        <f>+F21*(1/I21)*100</f>
        <v>615384.61538461538</v>
      </c>
      <c r="K21" s="70" t="s">
        <v>123</v>
      </c>
      <c r="L21" s="70" t="s">
        <v>119</v>
      </c>
      <c r="M21" s="70">
        <v>25000</v>
      </c>
      <c r="N21" s="74">
        <f>+F21/M21</f>
        <v>16</v>
      </c>
      <c r="O21" s="70" t="s">
        <v>132</v>
      </c>
      <c r="P21" s="70" t="s">
        <v>125</v>
      </c>
      <c r="Q21" s="70">
        <v>5</v>
      </c>
      <c r="R21" s="74">
        <f>+Q21*N21</f>
        <v>80</v>
      </c>
    </row>
    <row r="22" spans="1:18" x14ac:dyDescent="0.3">
      <c r="A22" s="31" t="s">
        <v>22</v>
      </c>
      <c r="B22" s="66" t="s">
        <v>23</v>
      </c>
      <c r="C22" s="3" t="s">
        <v>117</v>
      </c>
      <c r="D22" s="3"/>
      <c r="E22" s="3"/>
      <c r="F22" s="73">
        <f>+'Piano finanziario'!C23</f>
        <v>400000</v>
      </c>
      <c r="G22" s="3" t="s">
        <v>122</v>
      </c>
      <c r="H22" s="3" t="s">
        <v>116</v>
      </c>
      <c r="I22" s="3">
        <v>65</v>
      </c>
      <c r="J22" s="9">
        <f>+F22*(1/I22)*100</f>
        <v>615384.61538461538</v>
      </c>
      <c r="K22" s="3" t="s">
        <v>123</v>
      </c>
      <c r="L22" s="3" t="s">
        <v>119</v>
      </c>
      <c r="M22" s="3">
        <v>25000</v>
      </c>
      <c r="N22" s="3">
        <f>+F22/M22</f>
        <v>16</v>
      </c>
      <c r="O22" s="3" t="s">
        <v>121</v>
      </c>
      <c r="P22" s="3" t="s">
        <v>134</v>
      </c>
      <c r="Q22" s="3">
        <v>5</v>
      </c>
      <c r="R22" s="3">
        <f>+Q22*N22</f>
        <v>80</v>
      </c>
    </row>
    <row r="23" spans="1:18" ht="27.6" x14ac:dyDescent="0.3">
      <c r="A23" s="25" t="s">
        <v>24</v>
      </c>
      <c r="B23" s="64" t="s">
        <v>59</v>
      </c>
      <c r="C23" s="70" t="s">
        <v>117</v>
      </c>
      <c r="D23" s="70" t="s">
        <v>116</v>
      </c>
      <c r="E23" s="70"/>
      <c r="F23" s="74">
        <f>+'Piano finanziario'!C24</f>
        <v>100000</v>
      </c>
      <c r="G23" s="70" t="s">
        <v>122</v>
      </c>
      <c r="H23" s="70" t="s">
        <v>116</v>
      </c>
      <c r="I23" s="70">
        <v>100</v>
      </c>
      <c r="J23" s="78">
        <f>+F23*(1/I23)*100</f>
        <v>100000</v>
      </c>
      <c r="K23" s="70" t="s">
        <v>123</v>
      </c>
      <c r="L23" s="70" t="s">
        <v>119</v>
      </c>
      <c r="M23" s="70">
        <v>11000</v>
      </c>
      <c r="N23" s="71">
        <f>+J23/M23</f>
        <v>9.0909090909090917</v>
      </c>
      <c r="O23" s="70"/>
      <c r="P23" s="70"/>
      <c r="Q23" s="70"/>
      <c r="R23" s="70"/>
    </row>
    <row r="24" spans="1:18" x14ac:dyDescent="0.3">
      <c r="A24" s="17" t="s">
        <v>25</v>
      </c>
      <c r="B24" s="65" t="s">
        <v>26</v>
      </c>
      <c r="C24" s="3" t="s">
        <v>117</v>
      </c>
      <c r="D24" s="3" t="s">
        <v>116</v>
      </c>
      <c r="E24" s="3"/>
      <c r="F24" s="73">
        <f>+'Piano finanziario'!C25</f>
        <v>100000</v>
      </c>
      <c r="G24" s="3" t="s">
        <v>122</v>
      </c>
      <c r="H24" s="3" t="s">
        <v>116</v>
      </c>
      <c r="I24" s="3">
        <v>100</v>
      </c>
      <c r="J24" s="9">
        <f>+F24*(1/I24)*100</f>
        <v>100000</v>
      </c>
      <c r="K24" s="3" t="s">
        <v>123</v>
      </c>
      <c r="L24" s="3"/>
      <c r="M24" s="3"/>
      <c r="N24" s="3"/>
      <c r="O24" s="3"/>
      <c r="P24" s="3"/>
      <c r="Q24" s="3"/>
      <c r="R24" s="3"/>
    </row>
    <row r="25" spans="1:18" x14ac:dyDescent="0.3">
      <c r="A25" s="10"/>
      <c r="B25" s="11"/>
      <c r="C25" s="15"/>
      <c r="D25" s="15"/>
      <c r="E25" s="15"/>
      <c r="F25" s="8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x14ac:dyDescent="0.3">
      <c r="A26" s="7">
        <v>6</v>
      </c>
      <c r="B26" s="62" t="s">
        <v>29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3">
      <c r="A27" s="25" t="s">
        <v>30</v>
      </c>
      <c r="B27" s="63" t="s">
        <v>37</v>
      </c>
      <c r="C27" s="70" t="s">
        <v>117</v>
      </c>
      <c r="D27" s="70" t="s">
        <v>116</v>
      </c>
      <c r="E27" s="70"/>
      <c r="F27" s="79">
        <f>+'Piano finanziario'!C28</f>
        <v>480000</v>
      </c>
      <c r="G27" s="70"/>
      <c r="H27" s="70"/>
      <c r="I27" s="70"/>
      <c r="J27" s="70"/>
      <c r="K27" s="70" t="s">
        <v>126</v>
      </c>
      <c r="L27" s="70" t="s">
        <v>125</v>
      </c>
      <c r="M27" s="70">
        <v>30000</v>
      </c>
      <c r="N27" s="70"/>
      <c r="O27" s="70"/>
      <c r="P27" s="70"/>
      <c r="Q27" s="70"/>
      <c r="R27" s="70"/>
    </row>
    <row r="28" spans="1:18" ht="41.4" x14ac:dyDescent="0.3">
      <c r="A28" s="17" t="s">
        <v>31</v>
      </c>
      <c r="B28" s="65" t="s">
        <v>100</v>
      </c>
      <c r="C28" s="3" t="s">
        <v>117</v>
      </c>
      <c r="D28" s="3" t="s">
        <v>116</v>
      </c>
      <c r="E28" s="3"/>
      <c r="F28" s="73">
        <f>+'Piano finanziario'!C29</f>
        <v>480000</v>
      </c>
      <c r="G28" s="3"/>
      <c r="H28" s="3"/>
      <c r="I28" s="3"/>
      <c r="J28" s="3"/>
      <c r="K28" s="3" t="s">
        <v>126</v>
      </c>
      <c r="L28" s="3" t="s">
        <v>125</v>
      </c>
      <c r="M28" s="3">
        <v>30000</v>
      </c>
      <c r="N28" s="69">
        <f>+F27/M28</f>
        <v>16</v>
      </c>
      <c r="O28" s="3" t="s">
        <v>136</v>
      </c>
      <c r="P28" s="3" t="s">
        <v>137</v>
      </c>
      <c r="Q28" s="3">
        <v>1.5</v>
      </c>
      <c r="R28" s="3">
        <f>+Q28*N28</f>
        <v>24</v>
      </c>
    </row>
    <row r="29" spans="1:18" x14ac:dyDescent="0.3">
      <c r="A29" s="13" t="s">
        <v>32</v>
      </c>
      <c r="B29" s="63" t="s">
        <v>39</v>
      </c>
      <c r="C29" s="70" t="s">
        <v>117</v>
      </c>
      <c r="D29" s="70" t="s">
        <v>116</v>
      </c>
      <c r="E29" s="70"/>
      <c r="F29" s="79">
        <f>+'Piano finanziario'!C30</f>
        <v>560000</v>
      </c>
      <c r="G29" s="70"/>
      <c r="H29" s="70"/>
      <c r="I29" s="70"/>
      <c r="J29" s="70"/>
      <c r="K29" s="70" t="s">
        <v>126</v>
      </c>
      <c r="L29" s="70" t="s">
        <v>125</v>
      </c>
      <c r="M29" s="70"/>
      <c r="N29" s="70"/>
      <c r="O29" s="70"/>
      <c r="P29" s="70"/>
      <c r="Q29" s="70"/>
      <c r="R29" s="70"/>
    </row>
    <row r="30" spans="1:18" x14ac:dyDescent="0.3">
      <c r="A30" s="3" t="s">
        <v>38</v>
      </c>
      <c r="B30" s="53" t="s">
        <v>40</v>
      </c>
      <c r="C30" s="3" t="s">
        <v>117</v>
      </c>
      <c r="D30" s="3" t="s">
        <v>116</v>
      </c>
      <c r="E30" s="3"/>
      <c r="F30" s="73">
        <f>+'Piano finanziario'!C31</f>
        <v>440000</v>
      </c>
      <c r="G30" s="3" t="s">
        <v>122</v>
      </c>
      <c r="H30" s="3" t="s">
        <v>116</v>
      </c>
      <c r="I30" s="3">
        <v>50</v>
      </c>
      <c r="J30" s="73">
        <f>+F30*(1/I30)*100</f>
        <v>880000</v>
      </c>
      <c r="K30" s="3" t="s">
        <v>126</v>
      </c>
      <c r="L30" s="3" t="s">
        <v>125</v>
      </c>
      <c r="M30" s="3">
        <v>44000</v>
      </c>
      <c r="N30" s="69">
        <f>+J30/M30</f>
        <v>20</v>
      </c>
      <c r="O30" s="3" t="s">
        <v>136</v>
      </c>
      <c r="P30" s="3" t="s">
        <v>137</v>
      </c>
      <c r="Q30" s="3">
        <v>0.8</v>
      </c>
      <c r="R30" s="3">
        <f>+Q30*N30</f>
        <v>16</v>
      </c>
    </row>
    <row r="31" spans="1:18" ht="27.6" x14ac:dyDescent="0.3">
      <c r="A31" s="3" t="s">
        <v>41</v>
      </c>
      <c r="B31" s="65" t="s">
        <v>58</v>
      </c>
      <c r="C31" s="3" t="s">
        <v>117</v>
      </c>
      <c r="D31" s="3" t="s">
        <v>116</v>
      </c>
      <c r="E31" s="3"/>
      <c r="F31" s="73">
        <f>+'Piano finanziario'!C32</f>
        <v>120000</v>
      </c>
      <c r="G31" s="3" t="s">
        <v>122</v>
      </c>
      <c r="H31" s="3" t="s">
        <v>116</v>
      </c>
      <c r="I31" s="3">
        <v>50</v>
      </c>
      <c r="J31" s="73">
        <f>+F31*(1/I31)*100</f>
        <v>240000</v>
      </c>
      <c r="K31" s="3" t="s">
        <v>126</v>
      </c>
      <c r="L31" s="3" t="s">
        <v>125</v>
      </c>
      <c r="M31" s="3">
        <v>25000</v>
      </c>
      <c r="N31" s="69">
        <f>+J31/M31</f>
        <v>9.6</v>
      </c>
      <c r="O31" s="3" t="s">
        <v>136</v>
      </c>
      <c r="P31" s="3" t="s">
        <v>137</v>
      </c>
      <c r="Q31" s="3">
        <v>1.1000000000000001</v>
      </c>
      <c r="R31" s="69">
        <f>+Q31*N31</f>
        <v>10.56</v>
      </c>
    </row>
    <row r="32" spans="1:18" x14ac:dyDescent="0.3">
      <c r="A32" s="10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3">
      <c r="A33" s="7">
        <v>7</v>
      </c>
      <c r="B33" s="62" t="s">
        <v>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41.4" x14ac:dyDescent="0.3">
      <c r="A34" s="25" t="s">
        <v>43</v>
      </c>
      <c r="B34" s="64" t="s">
        <v>44</v>
      </c>
      <c r="C34" s="70" t="s">
        <v>117</v>
      </c>
      <c r="D34" s="70" t="s">
        <v>116</v>
      </c>
      <c r="E34" s="70"/>
      <c r="F34" s="70"/>
      <c r="G34" s="70" t="s">
        <v>122</v>
      </c>
      <c r="H34" s="70" t="s">
        <v>116</v>
      </c>
      <c r="I34" s="70"/>
      <c r="J34" s="70"/>
      <c r="K34" s="70" t="s">
        <v>123</v>
      </c>
      <c r="L34" s="70"/>
      <c r="M34" s="70"/>
      <c r="N34" s="70"/>
      <c r="O34" s="70"/>
      <c r="P34" s="70"/>
      <c r="Q34" s="70"/>
      <c r="R34" s="70"/>
    </row>
    <row r="35" spans="1:18" ht="27.6" x14ac:dyDescent="0.3">
      <c r="A35" s="3" t="s">
        <v>45</v>
      </c>
      <c r="B35" s="65" t="s">
        <v>94</v>
      </c>
      <c r="C35" s="3" t="s">
        <v>117</v>
      </c>
      <c r="D35" s="3" t="s">
        <v>116</v>
      </c>
      <c r="E35" s="3"/>
      <c r="F35" s="28">
        <f>+'Piano finanziario'!C36</f>
        <v>60000</v>
      </c>
      <c r="G35" s="3" t="s">
        <v>122</v>
      </c>
      <c r="H35" s="3" t="s">
        <v>116</v>
      </c>
      <c r="I35" s="3">
        <v>100</v>
      </c>
      <c r="J35" s="73">
        <f>+F35*(1/I35)*100</f>
        <v>60000</v>
      </c>
      <c r="K35" s="3" t="s">
        <v>123</v>
      </c>
      <c r="L35" s="3" t="s">
        <v>134</v>
      </c>
      <c r="M35" s="3">
        <v>10000</v>
      </c>
      <c r="N35" s="3">
        <f>+J35/M35</f>
        <v>6</v>
      </c>
      <c r="O35" s="3"/>
      <c r="P35" s="3"/>
      <c r="Q35" s="3"/>
      <c r="R35" s="3"/>
    </row>
    <row r="36" spans="1:18" ht="27.6" x14ac:dyDescent="0.3">
      <c r="A36" s="13" t="s">
        <v>46</v>
      </c>
      <c r="B36" s="64" t="s">
        <v>47</v>
      </c>
      <c r="C36" s="70" t="s">
        <v>117</v>
      </c>
      <c r="D36" s="70" t="s">
        <v>116</v>
      </c>
      <c r="E36" s="70"/>
      <c r="F36" s="70"/>
      <c r="G36" s="70" t="s">
        <v>122</v>
      </c>
      <c r="H36" s="70" t="s">
        <v>116</v>
      </c>
      <c r="I36" s="70"/>
      <c r="J36" s="70"/>
      <c r="K36" s="70" t="s">
        <v>123</v>
      </c>
      <c r="L36" s="70"/>
      <c r="M36" s="70"/>
      <c r="N36" s="70"/>
      <c r="O36" s="70"/>
      <c r="P36" s="70"/>
      <c r="Q36" s="70"/>
      <c r="R36" s="70"/>
    </row>
    <row r="37" spans="1:18" ht="41.4" x14ac:dyDescent="0.3">
      <c r="A37" s="3" t="s">
        <v>48</v>
      </c>
      <c r="B37" s="65" t="s">
        <v>50</v>
      </c>
      <c r="C37" s="3" t="s">
        <v>117</v>
      </c>
      <c r="D37" s="3" t="s">
        <v>116</v>
      </c>
      <c r="E37" s="3"/>
      <c r="F37" s="28">
        <f>+'Piano finanziario'!C38</f>
        <v>400000</v>
      </c>
      <c r="G37" s="3" t="s">
        <v>122</v>
      </c>
      <c r="H37" s="3" t="s">
        <v>116</v>
      </c>
      <c r="I37" s="3">
        <v>100</v>
      </c>
      <c r="J37" s="73">
        <f>+F37*(1/I37)*100</f>
        <v>400000</v>
      </c>
      <c r="K37" s="3" t="s">
        <v>123</v>
      </c>
      <c r="L37" s="3" t="s">
        <v>134</v>
      </c>
      <c r="M37" s="3">
        <v>42000</v>
      </c>
      <c r="N37" s="69">
        <f>+J37/M37</f>
        <v>9.5238095238095237</v>
      </c>
      <c r="O37" s="3"/>
      <c r="P37" s="3"/>
      <c r="Q37" s="3"/>
      <c r="R37" s="3"/>
    </row>
    <row r="38" spans="1:18" ht="55.2" x14ac:dyDescent="0.3">
      <c r="A38" s="13" t="s">
        <v>49</v>
      </c>
      <c r="B38" s="64" t="s">
        <v>51</v>
      </c>
      <c r="C38" s="70" t="s">
        <v>117</v>
      </c>
      <c r="D38" s="70" t="s">
        <v>116</v>
      </c>
      <c r="E38" s="70"/>
      <c r="F38" s="70"/>
      <c r="G38" s="70" t="s">
        <v>122</v>
      </c>
      <c r="H38" s="70" t="s">
        <v>116</v>
      </c>
      <c r="I38" s="70"/>
      <c r="J38" s="70"/>
      <c r="K38" s="70" t="s">
        <v>123</v>
      </c>
      <c r="L38" s="70"/>
      <c r="M38" s="70"/>
      <c r="N38" s="70"/>
      <c r="O38" s="70"/>
      <c r="P38" s="70"/>
      <c r="Q38" s="70"/>
      <c r="R38" s="70"/>
    </row>
    <row r="39" spans="1:18" x14ac:dyDescent="0.3">
      <c r="A39" s="52" t="s">
        <v>52</v>
      </c>
      <c r="B39" s="65" t="s">
        <v>78</v>
      </c>
      <c r="C39" s="3" t="s">
        <v>117</v>
      </c>
      <c r="D39" s="3" t="s">
        <v>116</v>
      </c>
      <c r="E39" s="3"/>
      <c r="F39" s="28">
        <f>+'Piano finanziario'!C40</f>
        <v>300000</v>
      </c>
      <c r="G39" s="3" t="s">
        <v>122</v>
      </c>
      <c r="H39" s="3" t="s">
        <v>116</v>
      </c>
      <c r="I39" s="3">
        <v>100</v>
      </c>
      <c r="J39" s="73">
        <f>+F39*(1/I39)*100</f>
        <v>300000</v>
      </c>
      <c r="K39" s="3" t="s">
        <v>123</v>
      </c>
      <c r="L39" s="3" t="s">
        <v>134</v>
      </c>
      <c r="M39" s="3">
        <v>50000</v>
      </c>
      <c r="N39" s="3">
        <f>+J39/M39</f>
        <v>6</v>
      </c>
      <c r="O39" s="3"/>
      <c r="P39" s="3"/>
      <c r="Q39" s="3"/>
      <c r="R39" s="3"/>
    </row>
    <row r="40" spans="1:18" x14ac:dyDescent="0.3">
      <c r="A40" s="52" t="s">
        <v>106</v>
      </c>
      <c r="B40" s="53" t="s">
        <v>53</v>
      </c>
      <c r="C40" s="3" t="s">
        <v>117</v>
      </c>
      <c r="D40" s="3" t="s">
        <v>116</v>
      </c>
      <c r="E40" s="3"/>
      <c r="F40" s="28">
        <f>+'Piano finanziario'!C41</f>
        <v>80000</v>
      </c>
      <c r="G40" s="3" t="s">
        <v>122</v>
      </c>
      <c r="H40" s="3" t="s">
        <v>116</v>
      </c>
      <c r="I40" s="3">
        <v>100</v>
      </c>
      <c r="J40" s="73">
        <f>+F40*(1/I40)*100</f>
        <v>80000</v>
      </c>
      <c r="K40" s="3" t="s">
        <v>123</v>
      </c>
      <c r="L40" s="3" t="s">
        <v>134</v>
      </c>
      <c r="M40" s="3">
        <v>25000</v>
      </c>
      <c r="N40" s="69">
        <f>+J40/M40</f>
        <v>3.2</v>
      </c>
      <c r="O40" s="3"/>
      <c r="P40" s="3"/>
      <c r="Q40" s="3"/>
      <c r="R40" s="3"/>
    </row>
    <row r="41" spans="1:18" x14ac:dyDescent="0.3">
      <c r="A41" s="52" t="s">
        <v>107</v>
      </c>
      <c r="B41" s="53" t="s">
        <v>54</v>
      </c>
      <c r="C41" s="3" t="s">
        <v>117</v>
      </c>
      <c r="D41" s="3" t="s">
        <v>116</v>
      </c>
      <c r="E41" s="3"/>
      <c r="F41" s="28">
        <f>+'Piano finanziario'!C42</f>
        <v>60383.11</v>
      </c>
      <c r="G41" s="3" t="s">
        <v>122</v>
      </c>
      <c r="H41" s="3" t="s">
        <v>116</v>
      </c>
      <c r="I41" s="3">
        <v>100</v>
      </c>
      <c r="J41" s="73">
        <f>+F41*(1/I41)*100</f>
        <v>60383.11</v>
      </c>
      <c r="K41" s="3" t="s">
        <v>123</v>
      </c>
      <c r="L41" s="3" t="s">
        <v>134</v>
      </c>
      <c r="M41" s="3">
        <v>5000</v>
      </c>
      <c r="N41" s="69">
        <f>+J41/M41</f>
        <v>12.076622</v>
      </c>
      <c r="O41" s="3"/>
      <c r="P41" s="3"/>
      <c r="Q41" s="3"/>
      <c r="R41" s="3"/>
    </row>
    <row r="42" spans="1:18" ht="27.6" x14ac:dyDescent="0.3">
      <c r="A42" s="52" t="s">
        <v>108</v>
      </c>
      <c r="B42" s="67" t="s">
        <v>95</v>
      </c>
      <c r="C42" s="3" t="s">
        <v>117</v>
      </c>
      <c r="D42" s="3" t="s">
        <v>116</v>
      </c>
      <c r="E42" s="3"/>
      <c r="F42" s="28">
        <f>+'Piano finanziario'!C43</f>
        <v>200000</v>
      </c>
      <c r="G42" s="3" t="s">
        <v>122</v>
      </c>
      <c r="H42" s="3" t="s">
        <v>116</v>
      </c>
      <c r="I42" s="3">
        <v>100</v>
      </c>
      <c r="J42" s="73">
        <f>+F42*(1/I42)*100</f>
        <v>200000</v>
      </c>
      <c r="K42" s="3" t="s">
        <v>123</v>
      </c>
      <c r="L42" s="3" t="s">
        <v>134</v>
      </c>
      <c r="M42" s="3">
        <v>6300</v>
      </c>
      <c r="N42" s="69">
        <f>+J42/M42</f>
        <v>31.746031746031747</v>
      </c>
      <c r="O42" s="3"/>
      <c r="P42" s="3"/>
      <c r="Q42" s="3"/>
      <c r="R42" s="3"/>
    </row>
    <row r="43" spans="1:18" ht="27.6" x14ac:dyDescent="0.3">
      <c r="A43" s="59" t="s">
        <v>52</v>
      </c>
      <c r="B43" s="65" t="s">
        <v>109</v>
      </c>
      <c r="C43" s="3" t="s">
        <v>117</v>
      </c>
      <c r="D43" s="3" t="s">
        <v>116</v>
      </c>
      <c r="E43" s="3"/>
      <c r="F43" s="28">
        <f>+'Piano finanziario'!C44</f>
        <v>640383.11</v>
      </c>
      <c r="G43" s="3" t="s">
        <v>122</v>
      </c>
      <c r="H43" s="3" t="s">
        <v>116</v>
      </c>
      <c r="I43" s="3">
        <v>100</v>
      </c>
      <c r="J43" s="73">
        <f>+F43*(1/I43)*100</f>
        <v>640383.11</v>
      </c>
      <c r="K43" s="3" t="s">
        <v>123</v>
      </c>
      <c r="L43" s="3" t="s">
        <v>134</v>
      </c>
      <c r="M43" s="3"/>
      <c r="N43" s="69">
        <f>+N39+N40+N41+N42</f>
        <v>53.02265374603175</v>
      </c>
      <c r="O43" s="3"/>
      <c r="P43" s="3"/>
      <c r="Q43" s="3"/>
      <c r="R43" s="3"/>
    </row>
    <row r="44" spans="1:18" x14ac:dyDescent="0.3">
      <c r="A44" s="10"/>
      <c r="B44" s="1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3">
      <c r="A45" s="7">
        <v>8</v>
      </c>
      <c r="B45" s="62" t="s">
        <v>55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7.6" x14ac:dyDescent="0.3">
      <c r="A46" s="13" t="s">
        <v>56</v>
      </c>
      <c r="B46" s="64" t="s">
        <v>57</v>
      </c>
      <c r="C46" s="70" t="s">
        <v>117</v>
      </c>
      <c r="D46" s="70"/>
      <c r="E46" s="70"/>
      <c r="F46" s="70"/>
      <c r="G46" s="70" t="s">
        <v>122</v>
      </c>
      <c r="H46" s="70"/>
      <c r="I46" s="70"/>
      <c r="J46" s="70"/>
      <c r="K46" s="70" t="s">
        <v>123</v>
      </c>
      <c r="L46" s="70"/>
      <c r="M46" s="70"/>
      <c r="N46" s="70"/>
      <c r="O46" s="70"/>
      <c r="P46" s="70"/>
      <c r="Q46" s="70"/>
      <c r="R46" s="70"/>
    </row>
    <row r="47" spans="1:18" ht="27.6" x14ac:dyDescent="0.3">
      <c r="A47" s="3" t="s">
        <v>60</v>
      </c>
      <c r="B47" s="65" t="s">
        <v>61</v>
      </c>
      <c r="C47" s="3" t="s">
        <v>117</v>
      </c>
      <c r="D47" s="3"/>
      <c r="E47" s="3"/>
      <c r="F47" s="28">
        <f>+'Piano finanziario'!C48</f>
        <v>200000</v>
      </c>
      <c r="G47" s="3" t="s">
        <v>122</v>
      </c>
      <c r="H47" s="3" t="s">
        <v>116</v>
      </c>
      <c r="I47" s="3">
        <v>100</v>
      </c>
      <c r="J47" s="73">
        <f>+F47*(1/I47)*100</f>
        <v>200000</v>
      </c>
      <c r="K47" s="3" t="s">
        <v>123</v>
      </c>
      <c r="L47" s="3" t="s">
        <v>119</v>
      </c>
      <c r="M47" s="3">
        <v>11000</v>
      </c>
      <c r="N47" s="68">
        <f>+J47/M47</f>
        <v>18.181818181818183</v>
      </c>
      <c r="O47" s="3"/>
      <c r="P47" s="3"/>
      <c r="Q47" s="3"/>
      <c r="R47" s="3"/>
    </row>
    <row r="48" spans="1:18" x14ac:dyDescent="0.3">
      <c r="A48" s="10"/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3">
      <c r="A49" s="7">
        <v>16</v>
      </c>
      <c r="B49" s="62" t="s">
        <v>62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7.6" x14ac:dyDescent="0.3">
      <c r="A50" s="13" t="s">
        <v>63</v>
      </c>
      <c r="B50" s="64" t="s">
        <v>64</v>
      </c>
      <c r="C50" s="70" t="s">
        <v>117</v>
      </c>
      <c r="D50" s="70"/>
      <c r="E50" s="70"/>
      <c r="F50" s="70"/>
      <c r="G50" s="70" t="s">
        <v>127</v>
      </c>
      <c r="H50" s="70"/>
      <c r="I50" s="70"/>
      <c r="J50" s="70"/>
      <c r="K50" s="70" t="s">
        <v>128</v>
      </c>
      <c r="L50" s="70"/>
      <c r="M50" s="70"/>
      <c r="N50" s="70"/>
      <c r="O50" s="70"/>
      <c r="P50" s="70"/>
      <c r="Q50" s="70"/>
      <c r="R50" s="70"/>
    </row>
    <row r="51" spans="1:18" ht="27.6" x14ac:dyDescent="0.3">
      <c r="A51" s="3" t="s">
        <v>65</v>
      </c>
      <c r="B51" s="65" t="s">
        <v>68</v>
      </c>
      <c r="C51" s="3" t="s">
        <v>117</v>
      </c>
      <c r="D51" s="3" t="s">
        <v>116</v>
      </c>
      <c r="E51" s="3"/>
      <c r="F51" s="28">
        <f>+'Piano finanziario'!C52</f>
        <v>90000</v>
      </c>
      <c r="G51" s="3" t="s">
        <v>127</v>
      </c>
      <c r="H51" s="3" t="s">
        <v>119</v>
      </c>
      <c r="I51" s="3">
        <v>18000</v>
      </c>
      <c r="J51" s="3">
        <f>+F51/I51</f>
        <v>5</v>
      </c>
      <c r="K51" s="3"/>
      <c r="L51" s="3"/>
      <c r="M51" s="3"/>
      <c r="N51" s="3"/>
      <c r="O51" s="3"/>
      <c r="P51" s="3"/>
      <c r="Q51" s="3"/>
      <c r="R51" s="3"/>
    </row>
    <row r="52" spans="1:18" ht="27.6" x14ac:dyDescent="0.3">
      <c r="A52" s="3" t="s">
        <v>66</v>
      </c>
      <c r="B52" s="65" t="s">
        <v>77</v>
      </c>
      <c r="C52" s="3" t="s">
        <v>117</v>
      </c>
      <c r="D52" s="3" t="s">
        <v>116</v>
      </c>
      <c r="E52" s="3"/>
      <c r="F52" s="28">
        <f>+'Piano finanziario'!C53</f>
        <v>100000</v>
      </c>
      <c r="G52" s="3" t="s">
        <v>127</v>
      </c>
      <c r="H52" s="3" t="s">
        <v>119</v>
      </c>
      <c r="I52" s="3">
        <v>25000</v>
      </c>
      <c r="J52" s="69">
        <f>+F52/I52</f>
        <v>4</v>
      </c>
      <c r="K52" s="3"/>
      <c r="L52" s="3"/>
      <c r="M52" s="3"/>
      <c r="N52" s="3"/>
      <c r="O52" s="3"/>
      <c r="P52" s="3"/>
      <c r="Q52" s="3"/>
      <c r="R52" s="3"/>
    </row>
    <row r="53" spans="1:18" ht="27.6" x14ac:dyDescent="0.3">
      <c r="A53" s="3" t="s">
        <v>76</v>
      </c>
      <c r="B53" s="65" t="s">
        <v>101</v>
      </c>
      <c r="C53" s="3" t="s">
        <v>117</v>
      </c>
      <c r="D53" s="3" t="s">
        <v>116</v>
      </c>
      <c r="E53" s="3"/>
      <c r="F53" s="28">
        <f>+'Piano finanziario'!C54</f>
        <v>250000</v>
      </c>
      <c r="G53" s="3" t="s">
        <v>127</v>
      </c>
      <c r="H53" s="3" t="s">
        <v>119</v>
      </c>
      <c r="I53" s="3">
        <v>25000</v>
      </c>
      <c r="J53" s="3">
        <f>+F53/I53</f>
        <v>10</v>
      </c>
      <c r="K53" s="3"/>
      <c r="L53" s="3"/>
      <c r="M53" s="3"/>
      <c r="N53" s="3"/>
      <c r="O53" s="3"/>
      <c r="P53" s="3"/>
      <c r="Q53" s="3"/>
      <c r="R53" s="3"/>
    </row>
    <row r="54" spans="1:18" ht="41.4" x14ac:dyDescent="0.3">
      <c r="A54" s="13" t="s">
        <v>67</v>
      </c>
      <c r="B54" s="64" t="s">
        <v>69</v>
      </c>
      <c r="C54" s="70" t="s">
        <v>117</v>
      </c>
      <c r="D54" s="70"/>
      <c r="E54" s="70"/>
      <c r="F54" s="70"/>
      <c r="G54" s="70" t="s">
        <v>127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18" x14ac:dyDescent="0.3">
      <c r="A55" s="3" t="s">
        <v>140</v>
      </c>
      <c r="B55" s="53" t="s">
        <v>70</v>
      </c>
      <c r="C55" s="3" t="s">
        <v>117</v>
      </c>
      <c r="D55" s="3" t="s">
        <v>116</v>
      </c>
      <c r="E55" s="3"/>
      <c r="F55" s="28">
        <f>+'Piano finanziario'!C56</f>
        <v>300000</v>
      </c>
      <c r="G55" s="3" t="s">
        <v>127</v>
      </c>
      <c r="H55" s="3" t="s">
        <v>119</v>
      </c>
      <c r="I55" s="3">
        <v>25000</v>
      </c>
      <c r="J55" s="3">
        <f>+F55/I55</f>
        <v>12</v>
      </c>
      <c r="K55" s="3" t="s">
        <v>141</v>
      </c>
      <c r="L55" s="3" t="s">
        <v>119</v>
      </c>
      <c r="M55" s="3">
        <v>10</v>
      </c>
      <c r="N55" s="3">
        <f>+J55*M55</f>
        <v>120</v>
      </c>
      <c r="O55" s="3"/>
      <c r="P55" s="3"/>
      <c r="Q55" s="3"/>
      <c r="R55" s="3"/>
    </row>
    <row r="56" spans="1:18" ht="27.6" x14ac:dyDescent="0.3">
      <c r="A56" s="13" t="s">
        <v>71</v>
      </c>
      <c r="B56" s="64" t="s">
        <v>72</v>
      </c>
      <c r="C56" s="70" t="s">
        <v>117</v>
      </c>
      <c r="D56" s="70"/>
      <c r="E56" s="70"/>
      <c r="F56" s="70"/>
      <c r="G56" s="70" t="s">
        <v>127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1:18" x14ac:dyDescent="0.3">
      <c r="A57" s="32" t="s">
        <v>74</v>
      </c>
      <c r="B57" s="53" t="s">
        <v>73</v>
      </c>
      <c r="C57" s="3" t="s">
        <v>117</v>
      </c>
      <c r="D57" s="3" t="s">
        <v>116</v>
      </c>
      <c r="E57" s="3"/>
      <c r="F57" s="28">
        <f>+'Piano finanziario'!C58</f>
        <v>50000</v>
      </c>
      <c r="G57" s="3" t="s">
        <v>127</v>
      </c>
      <c r="H57" s="3" t="s">
        <v>119</v>
      </c>
      <c r="I57" s="3">
        <v>50000</v>
      </c>
      <c r="J57" s="3">
        <f>+F57/I57</f>
        <v>1</v>
      </c>
      <c r="K57" s="3" t="s">
        <v>141</v>
      </c>
      <c r="L57" s="3" t="s">
        <v>119</v>
      </c>
      <c r="M57" s="3">
        <v>35</v>
      </c>
      <c r="N57" s="3">
        <v>30</v>
      </c>
      <c r="O57" s="3"/>
      <c r="P57" s="3"/>
      <c r="Q57" s="3"/>
      <c r="R57" s="3"/>
    </row>
    <row r="58" spans="1:18" ht="27.6" x14ac:dyDescent="0.3">
      <c r="A58" s="32" t="s">
        <v>75</v>
      </c>
      <c r="B58" s="65" t="s">
        <v>79</v>
      </c>
      <c r="C58" s="3" t="s">
        <v>117</v>
      </c>
      <c r="D58" s="3" t="s">
        <v>116</v>
      </c>
      <c r="E58" s="3"/>
      <c r="F58" s="28">
        <f>+'Piano finanziario'!C59</f>
        <v>50000</v>
      </c>
      <c r="G58" s="3" t="s">
        <v>127</v>
      </c>
      <c r="H58" s="3" t="s">
        <v>119</v>
      </c>
      <c r="I58" s="3">
        <v>50000</v>
      </c>
      <c r="J58" s="3">
        <f>+F58/I58</f>
        <v>1</v>
      </c>
      <c r="K58" s="3" t="s">
        <v>141</v>
      </c>
      <c r="L58" s="3" t="s">
        <v>119</v>
      </c>
      <c r="M58" s="3">
        <v>25</v>
      </c>
      <c r="N58" s="3">
        <v>20</v>
      </c>
      <c r="O58" s="3"/>
      <c r="P58" s="3"/>
      <c r="Q58" s="3"/>
      <c r="R58" s="3"/>
    </row>
    <row r="59" spans="1:18" x14ac:dyDescent="0.3">
      <c r="A59" s="60" t="s">
        <v>74</v>
      </c>
      <c r="B59" s="55" t="s">
        <v>110</v>
      </c>
      <c r="C59" s="3" t="s">
        <v>117</v>
      </c>
      <c r="D59" s="3" t="s">
        <v>116</v>
      </c>
      <c r="E59" s="3"/>
      <c r="F59" s="28">
        <f>+'Piano finanziario'!C60</f>
        <v>100000</v>
      </c>
      <c r="G59" s="3" t="s">
        <v>127</v>
      </c>
      <c r="H59" s="3" t="s">
        <v>119</v>
      </c>
      <c r="I59" s="3"/>
      <c r="J59" s="3"/>
      <c r="K59" s="3"/>
      <c r="L59" s="3"/>
      <c r="M59" s="3"/>
      <c r="N59" s="3"/>
      <c r="O59" s="3"/>
      <c r="P59" s="3"/>
      <c r="Q59" s="3"/>
      <c r="R59" s="3"/>
    </row>
  </sheetData>
  <sheetProtection password="FE01" sheet="1" objects="1" scenarios="1"/>
  <mergeCells count="5">
    <mergeCell ref="K1:N1"/>
    <mergeCell ref="O1:R1"/>
    <mergeCell ref="A2:B2"/>
    <mergeCell ref="C1:F1"/>
    <mergeCell ref="G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29" sqref="I29"/>
    </sheetView>
  </sheetViews>
  <sheetFormatPr defaultColWidth="9.109375" defaultRowHeight="13.8" x14ac:dyDescent="0.3"/>
  <cols>
    <col min="1" max="1" width="57.88671875" style="1" customWidth="1"/>
    <col min="2" max="18" width="6.6640625" style="1" customWidth="1"/>
    <col min="19" max="16384" width="9.109375" style="1"/>
  </cols>
  <sheetData>
    <row r="1" spans="1:18" ht="15" customHeight="1" x14ac:dyDescent="0.3">
      <c r="A1" s="149" t="s">
        <v>164</v>
      </c>
      <c r="B1" s="153" t="s">
        <v>159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x14ac:dyDescent="0.3">
      <c r="A2" s="150"/>
      <c r="B2" s="86">
        <v>2016</v>
      </c>
      <c r="C2" s="152">
        <v>2017</v>
      </c>
      <c r="D2" s="152"/>
      <c r="E2" s="152"/>
      <c r="F2" s="152"/>
      <c r="G2" s="152">
        <v>2018</v>
      </c>
      <c r="H2" s="152"/>
      <c r="I2" s="152"/>
      <c r="J2" s="152"/>
      <c r="K2" s="152">
        <v>2019</v>
      </c>
      <c r="L2" s="152"/>
      <c r="M2" s="152"/>
      <c r="N2" s="152"/>
      <c r="O2" s="152">
        <v>2020</v>
      </c>
      <c r="P2" s="152"/>
      <c r="Q2" s="152"/>
      <c r="R2" s="152"/>
    </row>
    <row r="3" spans="1:18" x14ac:dyDescent="0.3">
      <c r="A3" s="151"/>
      <c r="B3" s="86" t="s">
        <v>160</v>
      </c>
      <c r="C3" s="86" t="s">
        <v>161</v>
      </c>
      <c r="D3" s="86" t="s">
        <v>162</v>
      </c>
      <c r="E3" s="86" t="s">
        <v>163</v>
      </c>
      <c r="F3" s="86" t="s">
        <v>160</v>
      </c>
      <c r="G3" s="86" t="s">
        <v>161</v>
      </c>
      <c r="H3" s="86" t="s">
        <v>162</v>
      </c>
      <c r="I3" s="86" t="s">
        <v>163</v>
      </c>
      <c r="J3" s="86" t="s">
        <v>160</v>
      </c>
      <c r="K3" s="86" t="s">
        <v>161</v>
      </c>
      <c r="L3" s="86" t="s">
        <v>162</v>
      </c>
      <c r="M3" s="86" t="s">
        <v>163</v>
      </c>
      <c r="N3" s="86" t="s">
        <v>160</v>
      </c>
      <c r="O3" s="86" t="s">
        <v>161</v>
      </c>
      <c r="P3" s="86" t="s">
        <v>162</v>
      </c>
      <c r="Q3" s="86" t="s">
        <v>163</v>
      </c>
      <c r="R3" s="86" t="s">
        <v>160</v>
      </c>
    </row>
    <row r="4" spans="1:18" ht="15" customHeight="1" x14ac:dyDescent="0.3">
      <c r="A4" s="3" t="s">
        <v>166</v>
      </c>
      <c r="B4" s="9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</row>
    <row r="5" spans="1:18" ht="15" customHeight="1" x14ac:dyDescent="0.3">
      <c r="A5" s="3" t="s">
        <v>165</v>
      </c>
      <c r="B5" s="10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</row>
    <row r="6" spans="1:18" ht="15" customHeight="1" x14ac:dyDescent="0.3">
      <c r="A6" s="3" t="s">
        <v>167</v>
      </c>
      <c r="B6" s="100"/>
      <c r="C6" s="101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18" ht="15" customHeight="1" x14ac:dyDescent="0.3">
      <c r="A7" s="3" t="s">
        <v>171</v>
      </c>
      <c r="B7" s="100"/>
      <c r="C7" s="101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1:18" ht="15" customHeight="1" x14ac:dyDescent="0.3">
      <c r="A8" s="3" t="s">
        <v>168</v>
      </c>
      <c r="B8" s="92"/>
      <c r="C8" s="93"/>
      <c r="D8" s="101"/>
      <c r="E8" s="93"/>
      <c r="F8" s="93"/>
      <c r="G8" s="93"/>
      <c r="H8" s="101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1:18" ht="15" customHeight="1" x14ac:dyDescent="0.3">
      <c r="A9" s="3" t="s">
        <v>169</v>
      </c>
      <c r="B9" s="92"/>
      <c r="C9" s="93"/>
      <c r="D9" s="101"/>
      <c r="E9" s="93"/>
      <c r="F9" s="93"/>
      <c r="G9" s="93"/>
      <c r="H9" s="101"/>
      <c r="I9" s="93"/>
      <c r="J9" s="93"/>
      <c r="K9" s="93"/>
      <c r="L9" s="93"/>
      <c r="M9" s="93"/>
      <c r="N9" s="93"/>
      <c r="O9" s="93"/>
      <c r="P9" s="93"/>
      <c r="Q9" s="93"/>
      <c r="R9" s="94"/>
    </row>
    <row r="10" spans="1:18" ht="15" customHeight="1" x14ac:dyDescent="0.3">
      <c r="A10" s="3" t="s">
        <v>170</v>
      </c>
      <c r="B10" s="92"/>
      <c r="C10" s="93"/>
      <c r="D10" s="93"/>
      <c r="E10" s="101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</row>
    <row r="11" spans="1:18" ht="15" customHeight="1" x14ac:dyDescent="0.3">
      <c r="A11" s="3" t="s">
        <v>172</v>
      </c>
      <c r="B11" s="92"/>
      <c r="C11" s="93"/>
      <c r="D11" s="93"/>
      <c r="E11" s="93"/>
      <c r="F11" s="93"/>
      <c r="G11" s="101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1:18" ht="15" customHeight="1" x14ac:dyDescent="0.3">
      <c r="A12" s="3" t="s">
        <v>173</v>
      </c>
      <c r="B12" s="92"/>
      <c r="C12" s="101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</row>
    <row r="13" spans="1:18" ht="15" customHeight="1" x14ac:dyDescent="0.3">
      <c r="A13" s="3" t="s">
        <v>174</v>
      </c>
      <c r="B13" s="92"/>
      <c r="C13" s="93"/>
      <c r="D13" s="101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  <row r="14" spans="1:18" ht="15" customHeight="1" x14ac:dyDescent="0.3">
      <c r="A14" s="3" t="s">
        <v>175</v>
      </c>
      <c r="B14" s="92"/>
      <c r="C14" s="93"/>
      <c r="D14" s="101"/>
      <c r="E14" s="93"/>
      <c r="F14" s="98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5" customHeight="1" x14ac:dyDescent="0.3">
      <c r="A15" s="3" t="s">
        <v>182</v>
      </c>
      <c r="B15" s="92"/>
      <c r="C15" s="93"/>
      <c r="D15" s="98"/>
      <c r="E15" s="101"/>
      <c r="F15" s="93"/>
      <c r="G15" s="93"/>
      <c r="H15" s="93"/>
      <c r="I15" s="101"/>
      <c r="J15" s="93"/>
      <c r="K15" s="93"/>
      <c r="L15" s="93"/>
      <c r="M15" s="101"/>
      <c r="N15" s="93"/>
      <c r="O15" s="101"/>
      <c r="P15" s="93"/>
      <c r="Q15" s="93"/>
      <c r="R15" s="94"/>
    </row>
    <row r="16" spans="1:18" ht="15" customHeight="1" x14ac:dyDescent="0.3">
      <c r="A16" s="3" t="s">
        <v>176</v>
      </c>
      <c r="B16" s="92"/>
      <c r="C16" s="93"/>
      <c r="D16" s="93"/>
      <c r="E16" s="98"/>
      <c r="F16" s="101"/>
      <c r="G16" s="93"/>
      <c r="H16" s="93"/>
      <c r="I16" s="93"/>
      <c r="J16" s="101"/>
      <c r="K16" s="93"/>
      <c r="L16" s="93"/>
      <c r="M16" s="93"/>
      <c r="N16" s="101"/>
      <c r="O16" s="93"/>
      <c r="P16" s="101"/>
      <c r="Q16" s="93"/>
      <c r="R16" s="94"/>
    </row>
    <row r="17" spans="1:18" ht="15" customHeight="1" x14ac:dyDescent="0.3">
      <c r="A17" s="3" t="s">
        <v>177</v>
      </c>
      <c r="B17" s="92"/>
      <c r="C17" s="93"/>
      <c r="D17" s="93"/>
      <c r="E17" s="93"/>
      <c r="F17" s="101"/>
      <c r="G17" s="93"/>
      <c r="H17" s="93"/>
      <c r="I17" s="93"/>
      <c r="J17" s="101"/>
      <c r="K17" s="93"/>
      <c r="L17" s="93"/>
      <c r="M17" s="93"/>
      <c r="N17" s="101"/>
      <c r="O17" s="93"/>
      <c r="P17" s="101"/>
      <c r="Q17" s="93"/>
      <c r="R17" s="94"/>
    </row>
    <row r="18" spans="1:18" ht="15" customHeight="1" x14ac:dyDescent="0.3">
      <c r="A18" s="3" t="s">
        <v>181</v>
      </c>
      <c r="B18" s="92"/>
      <c r="C18" s="93"/>
      <c r="D18" s="93"/>
      <c r="E18" s="93"/>
      <c r="F18" s="93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3"/>
    </row>
    <row r="19" spans="1:18" ht="15" customHeight="1" x14ac:dyDescent="0.3">
      <c r="A19" s="3" t="s">
        <v>183</v>
      </c>
      <c r="B19" s="92"/>
      <c r="C19" s="93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3"/>
    </row>
    <row r="20" spans="1:18" ht="15" customHeight="1" x14ac:dyDescent="0.3">
      <c r="A20" s="3" t="s">
        <v>179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3"/>
    </row>
    <row r="21" spans="1:18" ht="15" customHeight="1" x14ac:dyDescent="0.3">
      <c r="A21" s="3" t="s">
        <v>178</v>
      </c>
      <c r="B21" s="92"/>
      <c r="C21" s="93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3"/>
    </row>
    <row r="22" spans="1:18" ht="15" customHeight="1" x14ac:dyDescent="0.3">
      <c r="A22" s="3" t="s">
        <v>180</v>
      </c>
      <c r="B22" s="95"/>
      <c r="C22" s="96"/>
      <c r="D22" s="96"/>
      <c r="E22" s="96"/>
      <c r="F22" s="102"/>
      <c r="G22" s="96"/>
      <c r="H22" s="96"/>
      <c r="I22" s="96"/>
      <c r="J22" s="102"/>
      <c r="K22" s="96"/>
      <c r="L22" s="96"/>
      <c r="M22" s="96"/>
      <c r="N22" s="102"/>
      <c r="O22" s="96"/>
      <c r="P22" s="96"/>
      <c r="Q22" s="102"/>
      <c r="R22" s="97"/>
    </row>
  </sheetData>
  <mergeCells count="6">
    <mergeCell ref="A1:A3"/>
    <mergeCell ref="C2:F2"/>
    <mergeCell ref="G2:J2"/>
    <mergeCell ref="K2:N2"/>
    <mergeCell ref="O2:R2"/>
    <mergeCell ref="B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Piano finanziario</vt:lpstr>
      <vt:lpstr>piano per anno </vt:lpstr>
      <vt:lpstr>indicatori</vt:lpstr>
      <vt:lpstr>cronoprogramma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Angela2</dc:creator>
  <cp:lastModifiedBy>Utente Windows</cp:lastModifiedBy>
  <cp:lastPrinted>2016-09-17T07:28:19Z</cp:lastPrinted>
  <dcterms:created xsi:type="dcterms:W3CDTF">2016-08-30T13:20:04Z</dcterms:created>
  <dcterms:modified xsi:type="dcterms:W3CDTF">2019-11-11T16:12:03Z</dcterms:modified>
</cp:coreProperties>
</file>